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990"/>
  </bookViews>
  <sheets>
    <sheet name="拟入围" sheetId="4" r:id="rId1"/>
  </sheets>
  <calcPr calcId="124519"/>
</workbook>
</file>

<file path=xl/calcChain.xml><?xml version="1.0" encoding="utf-8"?>
<calcChain xmlns="http://schemas.openxmlformats.org/spreadsheetml/2006/main">
  <c r="F44" i="4"/>
  <c r="C44"/>
  <c r="F43"/>
  <c r="C43"/>
  <c r="F53"/>
  <c r="C53"/>
  <c r="F52"/>
  <c r="C52"/>
  <c r="F51"/>
  <c r="C51"/>
  <c r="F50"/>
  <c r="C50"/>
  <c r="F49"/>
  <c r="C49"/>
  <c r="F48"/>
  <c r="C48"/>
  <c r="F47"/>
  <c r="C47"/>
  <c r="F46"/>
  <c r="C46"/>
  <c r="F45"/>
  <c r="C45"/>
  <c r="F42"/>
  <c r="C42"/>
  <c r="F41"/>
  <c r="C41"/>
  <c r="F40"/>
  <c r="C40"/>
  <c r="F39"/>
  <c r="C39"/>
  <c r="F38"/>
  <c r="C38"/>
  <c r="F37"/>
  <c r="C37"/>
  <c r="F36"/>
  <c r="C36"/>
  <c r="F35"/>
  <c r="C35"/>
  <c r="F34"/>
  <c r="C34"/>
  <c r="F33"/>
  <c r="C33"/>
  <c r="F32"/>
  <c r="C32"/>
  <c r="F31"/>
  <c r="C31"/>
  <c r="F30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C7"/>
  <c r="F6"/>
  <c r="C6"/>
  <c r="F5"/>
  <c r="C5"/>
  <c r="F4"/>
  <c r="C4"/>
  <c r="F3"/>
  <c r="C3"/>
</calcChain>
</file>

<file path=xl/sharedStrings.xml><?xml version="1.0" encoding="utf-8"?>
<sst xmlns="http://schemas.openxmlformats.org/spreadsheetml/2006/main" count="60" uniqueCount="22">
  <si>
    <t>职位代码</t>
  </si>
  <si>
    <t>座位号</t>
  </si>
  <si>
    <t>专业知识</t>
  </si>
  <si>
    <t>综合知识</t>
  </si>
  <si>
    <t>341024001-高中数学(祁门县教育局)</t>
  </si>
  <si>
    <t>341024002-高中物理(祁门县教育局)</t>
  </si>
  <si>
    <t>341024003-高中化学(祁门县教育局)</t>
  </si>
  <si>
    <t>341024004-高中生物(祁门县教育局)</t>
  </si>
  <si>
    <t>341024005-高中信息技术(祁门县教育局)</t>
  </si>
  <si>
    <t>341024006-初中数学(祁门县教育局)</t>
  </si>
  <si>
    <t>341024007-初中道德与法治(祁门县教育局)</t>
  </si>
  <si>
    <t>341024008-初中生物(祁门县教育局)</t>
  </si>
  <si>
    <t>341024009-初中地理(祁门县教育局)</t>
  </si>
  <si>
    <t>341024010-初中音乐(祁门县教育局)</t>
  </si>
  <si>
    <t>341024011-初中体育(祁门县教育局)</t>
  </si>
  <si>
    <t>341024012-小学语文(祁门县教育局)</t>
  </si>
  <si>
    <t>341024013-小学数学(祁门县教育局)</t>
  </si>
  <si>
    <t>序号</t>
    <phoneticPr fontId="1" type="noConversion"/>
  </si>
  <si>
    <t>合成成绩</t>
    <phoneticPr fontId="1" type="noConversion"/>
  </si>
  <si>
    <t>政策加分</t>
    <phoneticPr fontId="3" type="noConversion"/>
  </si>
  <si>
    <t>总分</t>
    <phoneticPr fontId="3" type="noConversion"/>
  </si>
  <si>
    <t>2022年度祁门县中小学新任教师公开招聘拟入围专业测试人员名单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</si>
</sst>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zoomScale="120" zoomScaleNormal="120" workbookViewId="0">
      <selection activeCell="F16" sqref="F16"/>
    </sheetView>
  </sheetViews>
  <sheetFormatPr defaultColWidth="8.75" defaultRowHeight="13.5"/>
  <cols>
    <col min="1" max="1" width="5.5" style="2" customWidth="1"/>
    <col min="2" max="2" width="39.375" style="2" customWidth="1"/>
    <col min="3" max="3" width="12.75" style="2" customWidth="1"/>
    <col min="4" max="4" width="8" style="2" customWidth="1"/>
    <col min="5" max="5" width="7.625" style="6" customWidth="1"/>
    <col min="6" max="6" width="8.875" style="7" customWidth="1"/>
    <col min="7" max="7" width="7.5" style="2" customWidth="1"/>
    <col min="8" max="8" width="8.125" style="2" customWidth="1"/>
    <col min="9" max="16384" width="8.75" style="2"/>
  </cols>
  <sheetData>
    <row r="1" spans="1:8" ht="19.5" customHeight="1">
      <c r="A1" s="8" t="s">
        <v>21</v>
      </c>
      <c r="B1" s="8"/>
      <c r="C1" s="8"/>
      <c r="D1" s="8"/>
      <c r="E1" s="8"/>
      <c r="F1" s="8"/>
      <c r="G1" s="8"/>
      <c r="H1" s="8"/>
    </row>
    <row r="2" spans="1:8">
      <c r="A2" s="3" t="s">
        <v>17</v>
      </c>
      <c r="B2" s="1" t="s">
        <v>0</v>
      </c>
      <c r="C2" s="1" t="s">
        <v>1</v>
      </c>
      <c r="D2" s="1" t="s">
        <v>2</v>
      </c>
      <c r="E2" s="4" t="s">
        <v>3</v>
      </c>
      <c r="F2" s="5" t="s">
        <v>18</v>
      </c>
      <c r="G2" s="3" t="s">
        <v>19</v>
      </c>
      <c r="H2" s="3" t="s">
        <v>20</v>
      </c>
    </row>
    <row r="3" spans="1:8">
      <c r="A3" s="1">
        <v>1</v>
      </c>
      <c r="B3" s="1" t="s">
        <v>4</v>
      </c>
      <c r="C3" s="1" t="str">
        <f>"223410032426"</f>
        <v>223410032426</v>
      </c>
      <c r="D3" s="1">
        <v>96</v>
      </c>
      <c r="E3" s="4">
        <v>97</v>
      </c>
      <c r="F3" s="5">
        <f t="shared" ref="F3:F15" si="0">D3*0.6+E3*0.4</f>
        <v>96.4</v>
      </c>
      <c r="G3" s="1"/>
      <c r="H3" s="5">
        <v>96.4</v>
      </c>
    </row>
    <row r="4" spans="1:8">
      <c r="A4" s="1">
        <v>2</v>
      </c>
      <c r="B4" s="1" t="s">
        <v>4</v>
      </c>
      <c r="C4" s="1" t="str">
        <f>"223410032508"</f>
        <v>223410032508</v>
      </c>
      <c r="D4" s="1">
        <v>97</v>
      </c>
      <c r="E4" s="4">
        <v>83</v>
      </c>
      <c r="F4" s="5">
        <f t="shared" si="0"/>
        <v>91.4</v>
      </c>
      <c r="G4" s="1"/>
      <c r="H4" s="5">
        <v>91.4</v>
      </c>
    </row>
    <row r="5" spans="1:8">
      <c r="A5" s="1">
        <v>3</v>
      </c>
      <c r="B5" s="1" t="s">
        <v>4</v>
      </c>
      <c r="C5" s="1" t="str">
        <f>"223410032205"</f>
        <v>223410032205</v>
      </c>
      <c r="D5" s="1">
        <v>96</v>
      </c>
      <c r="E5" s="4">
        <v>77</v>
      </c>
      <c r="F5" s="5">
        <f t="shared" si="0"/>
        <v>88.399999999999991</v>
      </c>
      <c r="G5" s="1"/>
      <c r="H5" s="5">
        <v>88.399999999999991</v>
      </c>
    </row>
    <row r="6" spans="1:8">
      <c r="A6" s="1">
        <v>4</v>
      </c>
      <c r="B6" s="1" t="s">
        <v>5</v>
      </c>
      <c r="C6" s="1" t="str">
        <f>"223410033313"</f>
        <v>223410033313</v>
      </c>
      <c r="D6" s="1">
        <v>87.5</v>
      </c>
      <c r="E6" s="4">
        <v>84</v>
      </c>
      <c r="F6" s="5">
        <f t="shared" si="0"/>
        <v>86.1</v>
      </c>
      <c r="G6" s="1"/>
      <c r="H6" s="5">
        <v>86.1</v>
      </c>
    </row>
    <row r="7" spans="1:8">
      <c r="A7" s="1">
        <v>5</v>
      </c>
      <c r="B7" s="1" t="s">
        <v>6</v>
      </c>
      <c r="C7" s="1" t="str">
        <f>"223410031603"</f>
        <v>223410031603</v>
      </c>
      <c r="D7" s="1">
        <v>85</v>
      </c>
      <c r="E7" s="4">
        <v>73</v>
      </c>
      <c r="F7" s="5">
        <f t="shared" si="0"/>
        <v>80.2</v>
      </c>
      <c r="G7" s="1"/>
      <c r="H7" s="5">
        <v>80.2</v>
      </c>
    </row>
    <row r="8" spans="1:8">
      <c r="A8" s="1">
        <v>6</v>
      </c>
      <c r="B8" s="1" t="s">
        <v>6</v>
      </c>
      <c r="C8" s="1" t="str">
        <f>"223410031502"</f>
        <v>223410031502</v>
      </c>
      <c r="D8" s="1">
        <v>85.5</v>
      </c>
      <c r="E8" s="4">
        <v>72</v>
      </c>
      <c r="F8" s="5">
        <f t="shared" si="0"/>
        <v>80.099999999999994</v>
      </c>
      <c r="G8" s="1"/>
      <c r="H8" s="5">
        <v>80.099999999999994</v>
      </c>
    </row>
    <row r="9" spans="1:8">
      <c r="A9" s="1">
        <v>7</v>
      </c>
      <c r="B9" s="1" t="s">
        <v>6</v>
      </c>
      <c r="C9" s="1" t="str">
        <f>"223410031629"</f>
        <v>223410031629</v>
      </c>
      <c r="D9" s="1">
        <v>82.5</v>
      </c>
      <c r="E9" s="4">
        <v>73</v>
      </c>
      <c r="F9" s="5">
        <f t="shared" si="0"/>
        <v>78.7</v>
      </c>
      <c r="G9" s="1"/>
      <c r="H9" s="5">
        <v>78.7</v>
      </c>
    </row>
    <row r="10" spans="1:8">
      <c r="A10" s="1">
        <v>8</v>
      </c>
      <c r="B10" s="1" t="s">
        <v>6</v>
      </c>
      <c r="C10" s="1" t="str">
        <f>"223410031614"</f>
        <v>223410031614</v>
      </c>
      <c r="D10" s="1">
        <v>77</v>
      </c>
      <c r="E10" s="4">
        <v>81</v>
      </c>
      <c r="F10" s="5">
        <f t="shared" si="0"/>
        <v>78.599999999999994</v>
      </c>
      <c r="G10" s="1"/>
      <c r="H10" s="5">
        <v>78.599999999999994</v>
      </c>
    </row>
    <row r="11" spans="1:8">
      <c r="A11" s="1">
        <v>9</v>
      </c>
      <c r="B11" s="1" t="s">
        <v>7</v>
      </c>
      <c r="C11" s="1" t="str">
        <f>"223410031918"</f>
        <v>223410031918</v>
      </c>
      <c r="D11" s="1">
        <v>96.5</v>
      </c>
      <c r="E11" s="4">
        <v>87</v>
      </c>
      <c r="F11" s="5">
        <f t="shared" si="0"/>
        <v>92.7</v>
      </c>
      <c r="G11" s="1"/>
      <c r="H11" s="5">
        <v>92.7</v>
      </c>
    </row>
    <row r="12" spans="1:8">
      <c r="A12" s="1">
        <v>10</v>
      </c>
      <c r="B12" s="1" t="s">
        <v>7</v>
      </c>
      <c r="C12" s="1" t="str">
        <f>"223410031903"</f>
        <v>223410031903</v>
      </c>
      <c r="D12" s="1">
        <v>91</v>
      </c>
      <c r="E12" s="4">
        <v>82</v>
      </c>
      <c r="F12" s="5">
        <f t="shared" si="0"/>
        <v>87.4</v>
      </c>
      <c r="G12" s="1"/>
      <c r="H12" s="5">
        <v>87.4</v>
      </c>
    </row>
    <row r="13" spans="1:8">
      <c r="A13" s="1">
        <v>11</v>
      </c>
      <c r="B13" s="1" t="s">
        <v>7</v>
      </c>
      <c r="C13" s="1" t="str">
        <f>"223410031909"</f>
        <v>223410031909</v>
      </c>
      <c r="D13" s="1">
        <v>95.5</v>
      </c>
      <c r="E13" s="4">
        <v>68</v>
      </c>
      <c r="F13" s="5">
        <f t="shared" si="0"/>
        <v>84.5</v>
      </c>
      <c r="G13" s="1"/>
      <c r="H13" s="5">
        <v>84.5</v>
      </c>
    </row>
    <row r="14" spans="1:8" ht="14.25" customHeight="1">
      <c r="A14" s="1">
        <v>12</v>
      </c>
      <c r="B14" s="1" t="s">
        <v>8</v>
      </c>
      <c r="C14" s="1" t="str">
        <f>"223410031111"</f>
        <v>223410031111</v>
      </c>
      <c r="D14" s="1">
        <v>86</v>
      </c>
      <c r="E14" s="4">
        <v>86</v>
      </c>
      <c r="F14" s="5">
        <f t="shared" si="0"/>
        <v>86</v>
      </c>
      <c r="G14" s="1"/>
      <c r="H14" s="5">
        <v>86</v>
      </c>
    </row>
    <row r="15" spans="1:8">
      <c r="A15" s="1">
        <v>13</v>
      </c>
      <c r="B15" s="1" t="s">
        <v>8</v>
      </c>
      <c r="C15" s="1" t="str">
        <f>"223410031103"</f>
        <v>223410031103</v>
      </c>
      <c r="D15" s="1">
        <v>61</v>
      </c>
      <c r="E15" s="4">
        <v>78</v>
      </c>
      <c r="F15" s="5">
        <f t="shared" si="0"/>
        <v>67.800000000000011</v>
      </c>
      <c r="G15" s="1"/>
      <c r="H15" s="5">
        <v>67.800000000000011</v>
      </c>
    </row>
    <row r="16" spans="1:8">
      <c r="A16" s="1">
        <v>14</v>
      </c>
      <c r="B16" s="1" t="s">
        <v>9</v>
      </c>
      <c r="C16" s="1" t="str">
        <f>"223410032503"</f>
        <v>223410032503</v>
      </c>
      <c r="D16" s="1">
        <v>97</v>
      </c>
      <c r="E16" s="4">
        <v>102</v>
      </c>
      <c r="F16" s="5">
        <f t="shared" ref="F16:F18" si="1">D16*0.6+E16*0.4</f>
        <v>99</v>
      </c>
      <c r="G16" s="1"/>
      <c r="H16" s="5">
        <v>99</v>
      </c>
    </row>
    <row r="17" spans="1:8">
      <c r="A17" s="1">
        <v>15</v>
      </c>
      <c r="B17" s="1" t="s">
        <v>9</v>
      </c>
      <c r="C17" s="1" t="str">
        <f>"223410032527"</f>
        <v>223410032527</v>
      </c>
      <c r="D17" s="1">
        <v>97</v>
      </c>
      <c r="E17" s="4">
        <v>88</v>
      </c>
      <c r="F17" s="5">
        <f t="shared" si="1"/>
        <v>93.4</v>
      </c>
      <c r="G17" s="1"/>
      <c r="H17" s="5">
        <v>93.4</v>
      </c>
    </row>
    <row r="18" spans="1:8">
      <c r="A18" s="1">
        <v>16</v>
      </c>
      <c r="B18" s="1" t="s">
        <v>9</v>
      </c>
      <c r="C18" s="1" t="str">
        <f>"223410032214"</f>
        <v>223410032214</v>
      </c>
      <c r="D18" s="1">
        <v>78</v>
      </c>
      <c r="E18" s="4">
        <v>102</v>
      </c>
      <c r="F18" s="5">
        <f t="shared" si="1"/>
        <v>87.6</v>
      </c>
      <c r="G18" s="1"/>
      <c r="H18" s="5">
        <v>87.6</v>
      </c>
    </row>
    <row r="19" spans="1:8">
      <c r="A19" s="1">
        <v>17</v>
      </c>
      <c r="B19" s="1" t="s">
        <v>10</v>
      </c>
      <c r="C19" s="1" t="str">
        <f>"223410031417"</f>
        <v>223410031417</v>
      </c>
      <c r="D19" s="1">
        <v>86</v>
      </c>
      <c r="E19" s="4">
        <v>95</v>
      </c>
      <c r="F19" s="5">
        <f t="shared" ref="F19:F24" si="2">D19*0.6+E19*0.4</f>
        <v>89.6</v>
      </c>
      <c r="G19" s="1"/>
      <c r="H19" s="5">
        <v>89.6</v>
      </c>
    </row>
    <row r="20" spans="1:8">
      <c r="A20" s="1">
        <v>18</v>
      </c>
      <c r="B20" s="1" t="s">
        <v>10</v>
      </c>
      <c r="C20" s="1" t="str">
        <f>"223410031411"</f>
        <v>223410031411</v>
      </c>
      <c r="D20" s="1">
        <v>90</v>
      </c>
      <c r="E20" s="4">
        <v>88</v>
      </c>
      <c r="F20" s="5">
        <f t="shared" si="2"/>
        <v>89.2</v>
      </c>
      <c r="G20" s="1"/>
      <c r="H20" s="5">
        <v>89.2</v>
      </c>
    </row>
    <row r="21" spans="1:8">
      <c r="A21" s="1">
        <v>19</v>
      </c>
      <c r="B21" s="1" t="s">
        <v>10</v>
      </c>
      <c r="C21" s="1" t="str">
        <f>"223410031415"</f>
        <v>223410031415</v>
      </c>
      <c r="D21" s="1">
        <v>87</v>
      </c>
      <c r="E21" s="4">
        <v>89</v>
      </c>
      <c r="F21" s="5">
        <f t="shared" si="2"/>
        <v>87.8</v>
      </c>
      <c r="G21" s="1"/>
      <c r="H21" s="5">
        <v>87.8</v>
      </c>
    </row>
    <row r="22" spans="1:8">
      <c r="A22" s="1">
        <v>20</v>
      </c>
      <c r="B22" s="1" t="s">
        <v>11</v>
      </c>
      <c r="C22" s="1" t="str">
        <f>"223410031911"</f>
        <v>223410031911</v>
      </c>
      <c r="D22" s="1">
        <v>92</v>
      </c>
      <c r="E22" s="4">
        <v>97</v>
      </c>
      <c r="F22" s="5">
        <f t="shared" si="2"/>
        <v>94</v>
      </c>
      <c r="G22" s="1"/>
      <c r="H22" s="5">
        <v>94</v>
      </c>
    </row>
    <row r="23" spans="1:8">
      <c r="A23" s="1">
        <v>21</v>
      </c>
      <c r="B23" s="1" t="s">
        <v>11</v>
      </c>
      <c r="C23" s="1" t="str">
        <f>"223410031929"</f>
        <v>223410031929</v>
      </c>
      <c r="D23" s="1">
        <v>93.5</v>
      </c>
      <c r="E23" s="4">
        <v>90</v>
      </c>
      <c r="F23" s="5">
        <f t="shared" si="2"/>
        <v>92.1</v>
      </c>
      <c r="G23" s="1"/>
      <c r="H23" s="5">
        <v>92.1</v>
      </c>
    </row>
    <row r="24" spans="1:8">
      <c r="A24" s="1">
        <v>22</v>
      </c>
      <c r="B24" s="1" t="s">
        <v>11</v>
      </c>
      <c r="C24" s="1" t="str">
        <f>"223410031924"</f>
        <v>223410031924</v>
      </c>
      <c r="D24" s="1">
        <v>85.5</v>
      </c>
      <c r="E24" s="4">
        <v>85</v>
      </c>
      <c r="F24" s="5">
        <f t="shared" si="2"/>
        <v>85.3</v>
      </c>
      <c r="G24" s="1"/>
      <c r="H24" s="5">
        <v>85.3</v>
      </c>
    </row>
    <row r="25" spans="1:8">
      <c r="A25" s="1">
        <v>23</v>
      </c>
      <c r="B25" s="1" t="s">
        <v>12</v>
      </c>
      <c r="C25" s="1" t="str">
        <f>"223410031804"</f>
        <v>223410031804</v>
      </c>
      <c r="D25" s="1">
        <v>101</v>
      </c>
      <c r="E25" s="4">
        <v>107</v>
      </c>
      <c r="F25" s="5">
        <f t="shared" ref="F25:F27" si="3">D25*0.6+E25*0.4</f>
        <v>103.4</v>
      </c>
      <c r="G25" s="1"/>
      <c r="H25" s="5">
        <v>103.4</v>
      </c>
    </row>
    <row r="26" spans="1:8">
      <c r="A26" s="1">
        <v>24</v>
      </c>
      <c r="B26" s="1" t="s">
        <v>12</v>
      </c>
      <c r="C26" s="1" t="str">
        <f>"223410031813"</f>
        <v>223410031813</v>
      </c>
      <c r="D26" s="1">
        <v>102</v>
      </c>
      <c r="E26" s="4">
        <v>92</v>
      </c>
      <c r="F26" s="5">
        <f t="shared" si="3"/>
        <v>98</v>
      </c>
      <c r="G26" s="1"/>
      <c r="H26" s="5">
        <v>98</v>
      </c>
    </row>
    <row r="27" spans="1:8">
      <c r="A27" s="1">
        <v>25</v>
      </c>
      <c r="B27" s="1" t="s">
        <v>12</v>
      </c>
      <c r="C27" s="1" t="str">
        <f>"223410031809"</f>
        <v>223410031809</v>
      </c>
      <c r="D27" s="1">
        <v>97</v>
      </c>
      <c r="E27" s="4">
        <v>84</v>
      </c>
      <c r="F27" s="5">
        <f t="shared" si="3"/>
        <v>91.8</v>
      </c>
      <c r="G27" s="1"/>
      <c r="H27" s="5">
        <v>91.8</v>
      </c>
    </row>
    <row r="28" spans="1:8" ht="14.25" customHeight="1">
      <c r="A28" s="1">
        <v>26</v>
      </c>
      <c r="B28" s="1" t="s">
        <v>13</v>
      </c>
      <c r="C28" s="1" t="str">
        <f>"223410033412"</f>
        <v>223410033412</v>
      </c>
      <c r="D28" s="1">
        <v>102</v>
      </c>
      <c r="E28" s="4">
        <v>95</v>
      </c>
      <c r="F28" s="5">
        <f t="shared" ref="F28:F30" si="4">D28*0.6+E28*0.4</f>
        <v>99.199999999999989</v>
      </c>
      <c r="G28" s="1"/>
      <c r="H28" s="5">
        <v>99.199999999999989</v>
      </c>
    </row>
    <row r="29" spans="1:8">
      <c r="A29" s="1">
        <v>27</v>
      </c>
      <c r="B29" s="1" t="s">
        <v>13</v>
      </c>
      <c r="C29" s="1" t="str">
        <f>"223410033403"</f>
        <v>223410033403</v>
      </c>
      <c r="D29" s="1">
        <v>91</v>
      </c>
      <c r="E29" s="4">
        <v>80</v>
      </c>
      <c r="F29" s="5">
        <f t="shared" si="4"/>
        <v>86.6</v>
      </c>
      <c r="G29" s="1"/>
      <c r="H29" s="5">
        <v>86.6</v>
      </c>
    </row>
    <row r="30" spans="1:8">
      <c r="A30" s="1">
        <v>28</v>
      </c>
      <c r="B30" s="1" t="s">
        <v>13</v>
      </c>
      <c r="C30" s="1" t="str">
        <f>"223410033413"</f>
        <v>223410033413</v>
      </c>
      <c r="D30" s="1">
        <v>77</v>
      </c>
      <c r="E30" s="4">
        <v>76</v>
      </c>
      <c r="F30" s="5">
        <f t="shared" si="4"/>
        <v>76.599999999999994</v>
      </c>
      <c r="G30" s="1"/>
      <c r="H30" s="5">
        <v>76.599999999999994</v>
      </c>
    </row>
    <row r="31" spans="1:8">
      <c r="A31" s="1">
        <v>29</v>
      </c>
      <c r="B31" s="1" t="s">
        <v>14</v>
      </c>
      <c r="C31" s="1" t="str">
        <f>"223410030712"</f>
        <v>223410030712</v>
      </c>
      <c r="D31" s="1">
        <v>91</v>
      </c>
      <c r="E31" s="4">
        <v>103</v>
      </c>
      <c r="F31" s="5">
        <f t="shared" ref="F31:F33" si="5">D31*0.6+E31*0.4</f>
        <v>95.800000000000011</v>
      </c>
      <c r="G31" s="1"/>
      <c r="H31" s="5">
        <v>95.800000000000011</v>
      </c>
    </row>
    <row r="32" spans="1:8">
      <c r="A32" s="1">
        <v>30</v>
      </c>
      <c r="B32" s="1" t="s">
        <v>14</v>
      </c>
      <c r="C32" s="1" t="str">
        <f>"223410030615"</f>
        <v>223410030615</v>
      </c>
      <c r="D32" s="1">
        <v>79</v>
      </c>
      <c r="E32" s="4">
        <v>93</v>
      </c>
      <c r="F32" s="5">
        <f t="shared" si="5"/>
        <v>84.6</v>
      </c>
      <c r="G32" s="1"/>
      <c r="H32" s="5">
        <v>84.6</v>
      </c>
    </row>
    <row r="33" spans="1:8">
      <c r="A33" s="1">
        <v>31</v>
      </c>
      <c r="B33" s="1" t="s">
        <v>14</v>
      </c>
      <c r="C33" s="1" t="str">
        <f>"223410030720"</f>
        <v>223410030720</v>
      </c>
      <c r="D33" s="1">
        <v>74</v>
      </c>
      <c r="E33" s="4">
        <v>81</v>
      </c>
      <c r="F33" s="5">
        <f t="shared" si="5"/>
        <v>76.8</v>
      </c>
      <c r="G33" s="1"/>
      <c r="H33" s="5">
        <v>76.8</v>
      </c>
    </row>
    <row r="34" spans="1:8">
      <c r="A34" s="1">
        <v>32</v>
      </c>
      <c r="B34" s="1" t="s">
        <v>15</v>
      </c>
      <c r="C34" s="1" t="str">
        <f>"223410013415"</f>
        <v>223410013415</v>
      </c>
      <c r="D34" s="1">
        <v>100</v>
      </c>
      <c r="E34" s="4">
        <v>80.5</v>
      </c>
      <c r="F34" s="5">
        <f t="shared" ref="F34:F44" si="6">D34*0.6+E34*0.4</f>
        <v>92.2</v>
      </c>
      <c r="G34" s="1"/>
      <c r="H34" s="5">
        <v>92.2</v>
      </c>
    </row>
    <row r="35" spans="1:8">
      <c r="A35" s="1">
        <v>33</v>
      </c>
      <c r="B35" s="1" t="s">
        <v>15</v>
      </c>
      <c r="C35" s="1" t="str">
        <f>"223410011528"</f>
        <v>223410011528</v>
      </c>
      <c r="D35" s="1">
        <v>89</v>
      </c>
      <c r="E35" s="4">
        <v>83.5</v>
      </c>
      <c r="F35" s="5">
        <f t="shared" si="6"/>
        <v>86.8</v>
      </c>
      <c r="G35" s="1"/>
      <c r="H35" s="5">
        <v>86.8</v>
      </c>
    </row>
    <row r="36" spans="1:8">
      <c r="A36" s="1">
        <v>34</v>
      </c>
      <c r="B36" s="1" t="s">
        <v>15</v>
      </c>
      <c r="C36" s="1" t="str">
        <f>"223410011103"</f>
        <v>223410011103</v>
      </c>
      <c r="D36" s="1">
        <v>80</v>
      </c>
      <c r="E36" s="4">
        <v>91</v>
      </c>
      <c r="F36" s="5">
        <f t="shared" si="6"/>
        <v>84.4</v>
      </c>
      <c r="G36" s="1"/>
      <c r="H36" s="5">
        <v>84.4</v>
      </c>
    </row>
    <row r="37" spans="1:8">
      <c r="A37" s="1">
        <v>35</v>
      </c>
      <c r="B37" s="1" t="s">
        <v>15</v>
      </c>
      <c r="C37" s="1" t="str">
        <f>"223410010518"</f>
        <v>223410010518</v>
      </c>
      <c r="D37" s="1">
        <v>79</v>
      </c>
      <c r="E37" s="4">
        <v>92</v>
      </c>
      <c r="F37" s="5">
        <f t="shared" si="6"/>
        <v>84.2</v>
      </c>
      <c r="G37" s="1"/>
      <c r="H37" s="5">
        <v>84.2</v>
      </c>
    </row>
    <row r="38" spans="1:8">
      <c r="A38" s="1">
        <v>36</v>
      </c>
      <c r="B38" s="1" t="s">
        <v>15</v>
      </c>
      <c r="C38" s="1" t="str">
        <f>"223410011520"</f>
        <v>223410011520</v>
      </c>
      <c r="D38" s="1">
        <v>88</v>
      </c>
      <c r="E38" s="4">
        <v>76</v>
      </c>
      <c r="F38" s="5">
        <f t="shared" si="6"/>
        <v>83.2</v>
      </c>
      <c r="G38" s="1"/>
      <c r="H38" s="5">
        <v>83.2</v>
      </c>
    </row>
    <row r="39" spans="1:8">
      <c r="A39" s="1">
        <v>37</v>
      </c>
      <c r="B39" s="1" t="s">
        <v>15</v>
      </c>
      <c r="C39" s="1" t="str">
        <f>"223410010615"</f>
        <v>223410010615</v>
      </c>
      <c r="D39" s="1">
        <v>80</v>
      </c>
      <c r="E39" s="4">
        <v>86.5</v>
      </c>
      <c r="F39" s="5">
        <f t="shared" si="6"/>
        <v>82.6</v>
      </c>
      <c r="G39" s="1"/>
      <c r="H39" s="5">
        <v>82.6</v>
      </c>
    </row>
    <row r="40" spans="1:8">
      <c r="A40" s="1">
        <v>38</v>
      </c>
      <c r="B40" s="1" t="s">
        <v>15</v>
      </c>
      <c r="C40" s="1" t="str">
        <f>"223410011427"</f>
        <v>223410011427</v>
      </c>
      <c r="D40" s="1">
        <v>86</v>
      </c>
      <c r="E40" s="4">
        <v>75</v>
      </c>
      <c r="F40" s="5">
        <f t="shared" si="6"/>
        <v>81.599999999999994</v>
      </c>
      <c r="G40" s="1"/>
      <c r="H40" s="5">
        <v>81.599999999999994</v>
      </c>
    </row>
    <row r="41" spans="1:8">
      <c r="A41" s="1">
        <v>39</v>
      </c>
      <c r="B41" s="1" t="s">
        <v>15</v>
      </c>
      <c r="C41" s="1" t="str">
        <f>"223410012001"</f>
        <v>223410012001</v>
      </c>
      <c r="D41" s="1">
        <v>95</v>
      </c>
      <c r="E41" s="4">
        <v>61.5</v>
      </c>
      <c r="F41" s="5">
        <f t="shared" si="6"/>
        <v>81.599999999999994</v>
      </c>
      <c r="G41" s="1"/>
      <c r="H41" s="5">
        <v>81.599999999999994</v>
      </c>
    </row>
    <row r="42" spans="1:8">
      <c r="A42" s="1">
        <v>40</v>
      </c>
      <c r="B42" s="1" t="s">
        <v>15</v>
      </c>
      <c r="C42" s="1" t="str">
        <f>"223410010818"</f>
        <v>223410010818</v>
      </c>
      <c r="D42" s="1">
        <v>83</v>
      </c>
      <c r="E42" s="4">
        <v>78</v>
      </c>
      <c r="F42" s="5">
        <f t="shared" si="6"/>
        <v>81</v>
      </c>
      <c r="G42" s="1"/>
      <c r="H42" s="5">
        <v>81</v>
      </c>
    </row>
    <row r="43" spans="1:8">
      <c r="A43" s="1">
        <v>41</v>
      </c>
      <c r="B43" s="1" t="s">
        <v>15</v>
      </c>
      <c r="C43" s="1" t="str">
        <f>"223410010928"</f>
        <v>223410010928</v>
      </c>
      <c r="D43" s="1">
        <v>83</v>
      </c>
      <c r="E43" s="4">
        <v>78</v>
      </c>
      <c r="F43" s="5">
        <f t="shared" si="6"/>
        <v>81</v>
      </c>
      <c r="G43" s="1"/>
      <c r="H43" s="5">
        <v>81</v>
      </c>
    </row>
    <row r="44" spans="1:8">
      <c r="A44" s="1">
        <v>42</v>
      </c>
      <c r="B44" s="1" t="s">
        <v>15</v>
      </c>
      <c r="C44" s="1" t="str">
        <f>"223410011919"</f>
        <v>223410011919</v>
      </c>
      <c r="D44" s="1">
        <v>79</v>
      </c>
      <c r="E44" s="4">
        <v>84</v>
      </c>
      <c r="F44" s="5">
        <f t="shared" si="6"/>
        <v>81</v>
      </c>
      <c r="G44" s="1"/>
      <c r="H44" s="5">
        <v>81</v>
      </c>
    </row>
    <row r="45" spans="1:8">
      <c r="A45" s="1">
        <v>43</v>
      </c>
      <c r="B45" s="1" t="s">
        <v>16</v>
      </c>
      <c r="C45" s="1" t="str">
        <f>"223410021725"</f>
        <v>223410021725</v>
      </c>
      <c r="D45" s="1">
        <v>101</v>
      </c>
      <c r="E45" s="4">
        <v>83.5</v>
      </c>
      <c r="F45" s="5">
        <f t="shared" ref="F45:F53" si="7">D45*0.6+E45*0.4</f>
        <v>94</v>
      </c>
      <c r="G45" s="1"/>
      <c r="H45" s="5">
        <v>94</v>
      </c>
    </row>
    <row r="46" spans="1:8">
      <c r="A46" s="1">
        <v>44</v>
      </c>
      <c r="B46" s="1" t="s">
        <v>16</v>
      </c>
      <c r="C46" s="1" t="str">
        <f>"223410021223"</f>
        <v>223410021223</v>
      </c>
      <c r="D46" s="1">
        <v>99</v>
      </c>
      <c r="E46" s="4">
        <v>86</v>
      </c>
      <c r="F46" s="5">
        <f t="shared" si="7"/>
        <v>93.8</v>
      </c>
      <c r="G46" s="1"/>
      <c r="H46" s="5">
        <v>93.8</v>
      </c>
    </row>
    <row r="47" spans="1:8">
      <c r="A47" s="1">
        <v>45</v>
      </c>
      <c r="B47" s="1" t="s">
        <v>16</v>
      </c>
      <c r="C47" s="1" t="str">
        <f>"223410021423"</f>
        <v>223410021423</v>
      </c>
      <c r="D47" s="1">
        <v>101</v>
      </c>
      <c r="E47" s="4">
        <v>79.5</v>
      </c>
      <c r="F47" s="5">
        <f t="shared" si="7"/>
        <v>92.399999999999991</v>
      </c>
      <c r="G47" s="1"/>
      <c r="H47" s="5">
        <v>92.399999999999991</v>
      </c>
    </row>
    <row r="48" spans="1:8">
      <c r="A48" s="1">
        <v>46</v>
      </c>
      <c r="B48" s="1" t="s">
        <v>16</v>
      </c>
      <c r="C48" s="1" t="str">
        <f>"223410021101"</f>
        <v>223410021101</v>
      </c>
      <c r="D48" s="1">
        <v>101</v>
      </c>
      <c r="E48" s="4">
        <v>79</v>
      </c>
      <c r="F48" s="5">
        <f t="shared" si="7"/>
        <v>92.199999999999989</v>
      </c>
      <c r="G48" s="1"/>
      <c r="H48" s="5">
        <v>92.199999999999989</v>
      </c>
    </row>
    <row r="49" spans="1:8">
      <c r="A49" s="1">
        <v>47</v>
      </c>
      <c r="B49" s="1" t="s">
        <v>16</v>
      </c>
      <c r="C49" s="1" t="str">
        <f>"223410021827"</f>
        <v>223410021827</v>
      </c>
      <c r="D49" s="1">
        <v>100</v>
      </c>
      <c r="E49" s="4">
        <v>78.5</v>
      </c>
      <c r="F49" s="5">
        <f t="shared" si="7"/>
        <v>91.4</v>
      </c>
      <c r="G49" s="1"/>
      <c r="H49" s="5">
        <v>91.4</v>
      </c>
    </row>
    <row r="50" spans="1:8">
      <c r="A50" s="1">
        <v>48</v>
      </c>
      <c r="B50" s="1" t="s">
        <v>16</v>
      </c>
      <c r="C50" s="1" t="str">
        <f>"223410022116"</f>
        <v>223410022116</v>
      </c>
      <c r="D50" s="1">
        <v>98</v>
      </c>
      <c r="E50" s="4">
        <v>80</v>
      </c>
      <c r="F50" s="5">
        <f t="shared" si="7"/>
        <v>90.8</v>
      </c>
      <c r="G50" s="1"/>
      <c r="H50" s="5">
        <v>90.8</v>
      </c>
    </row>
    <row r="51" spans="1:8">
      <c r="A51" s="1">
        <v>49</v>
      </c>
      <c r="B51" s="1" t="s">
        <v>16</v>
      </c>
      <c r="C51" s="1" t="str">
        <f>"223410021314"</f>
        <v>223410021314</v>
      </c>
      <c r="D51" s="1">
        <v>97.5</v>
      </c>
      <c r="E51" s="4">
        <v>75</v>
      </c>
      <c r="F51" s="5">
        <f t="shared" si="7"/>
        <v>88.5</v>
      </c>
      <c r="G51" s="1"/>
      <c r="H51" s="5">
        <v>88.5</v>
      </c>
    </row>
    <row r="52" spans="1:8">
      <c r="A52" s="1">
        <v>50</v>
      </c>
      <c r="B52" s="1" t="s">
        <v>16</v>
      </c>
      <c r="C52" s="1" t="str">
        <f>"223410022212"</f>
        <v>223410022212</v>
      </c>
      <c r="D52" s="1">
        <v>92</v>
      </c>
      <c r="E52" s="4">
        <v>81.5</v>
      </c>
      <c r="F52" s="5">
        <f t="shared" si="7"/>
        <v>87.8</v>
      </c>
      <c r="G52" s="1"/>
      <c r="H52" s="5">
        <v>87.8</v>
      </c>
    </row>
    <row r="53" spans="1:8">
      <c r="A53" s="1">
        <v>51</v>
      </c>
      <c r="B53" s="1" t="s">
        <v>16</v>
      </c>
      <c r="C53" s="1" t="str">
        <f>"223410020411"</f>
        <v>223410020411</v>
      </c>
      <c r="D53" s="1">
        <v>94</v>
      </c>
      <c r="E53" s="4">
        <v>73</v>
      </c>
      <c r="F53" s="5">
        <f t="shared" si="7"/>
        <v>85.6</v>
      </c>
      <c r="G53" s="1"/>
      <c r="H53" s="5">
        <v>85.6</v>
      </c>
    </row>
  </sheetData>
  <mergeCells count="1">
    <mergeCell ref="A1:H1"/>
  </mergeCells>
  <phoneticPr fontId="3" type="noConversion"/>
  <conditionalFormatting sqref="C2:C62180">
    <cfRule type="expression" dxfId="1" priority="24">
      <formula>AND(SUMPRODUCT(IFERROR(1*(($C$2:$C$62180&amp;"x")=(C2&amp;"x")),0))&gt;1,NOT(ISBLANK(C2)))</formula>
    </cfRule>
  </conditionalFormatting>
  <conditionalFormatting sqref="C43:C44">
    <cfRule type="expression" dxfId="0" priority="1">
      <formula>AND(SUMPRODUCT(IFERROR(1*(($C$2:$C$62382&amp;"x")=(C43&amp;"x")),0))&gt;1,NOT(ISBLANK(C43)))</formula>
    </cfRule>
  </conditionalFormatting>
  <pageMargins left="0.35" right="0.22" top="0.75" bottom="0.579999999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2022-07-22T08:30:19Z</cp:lastPrinted>
  <dcterms:created xsi:type="dcterms:W3CDTF">2022-07-04T10:03:00Z</dcterms:created>
  <dcterms:modified xsi:type="dcterms:W3CDTF">2022-07-22T08:40:00Z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