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990"/>
  </bookViews>
  <sheets>
    <sheet name="笔试成绩" sheetId="3" r:id="rId1"/>
  </sheets>
  <definedNames>
    <definedName name="_xlnm._FilterDatabase" localSheetId="0" hidden="1">笔试成绩!$A$3:$F$11</definedName>
    <definedName name="_xlnm.Print_Titles" localSheetId="0">笔试成绩!$1:$2</definedName>
  </definedNames>
  <calcPr calcId="124519"/>
</workbook>
</file>

<file path=xl/calcChain.xml><?xml version="1.0" encoding="utf-8"?>
<calcChain xmlns="http://schemas.openxmlformats.org/spreadsheetml/2006/main">
  <c r="F215" i="3"/>
  <c r="C215"/>
  <c r="F210"/>
  <c r="C210"/>
  <c r="F243"/>
  <c r="C243"/>
  <c r="F252"/>
  <c r="C252"/>
  <c r="F208"/>
  <c r="C208"/>
  <c r="F224"/>
  <c r="C224"/>
  <c r="F248"/>
  <c r="C248"/>
  <c r="F251"/>
  <c r="C251"/>
  <c r="F217"/>
  <c r="C217"/>
  <c r="F247"/>
  <c r="C247"/>
  <c r="F255"/>
  <c r="C255"/>
  <c r="F213"/>
  <c r="C213"/>
  <c r="F246"/>
  <c r="C246"/>
  <c r="F207"/>
  <c r="C207"/>
  <c r="F235"/>
  <c r="C235"/>
  <c r="F223"/>
  <c r="C223"/>
  <c r="C202"/>
  <c r="F218"/>
  <c r="C218"/>
  <c r="F203"/>
  <c r="C203"/>
  <c r="F249"/>
  <c r="C249"/>
  <c r="F236"/>
  <c r="C236"/>
  <c r="F250"/>
  <c r="C250"/>
  <c r="F222"/>
  <c r="C222"/>
  <c r="C201"/>
  <c r="F241"/>
  <c r="C241"/>
  <c r="F229"/>
  <c r="C229"/>
  <c r="F205"/>
  <c r="C205"/>
  <c r="C200"/>
  <c r="F233"/>
  <c r="C233"/>
  <c r="F238"/>
  <c r="C238"/>
  <c r="F232"/>
  <c r="C232"/>
  <c r="F209"/>
  <c r="C209"/>
  <c r="F204"/>
  <c r="C204"/>
  <c r="F206"/>
  <c r="C206"/>
  <c r="F230"/>
  <c r="C230"/>
  <c r="F219"/>
  <c r="C219"/>
  <c r="C199"/>
  <c r="F234"/>
  <c r="C234"/>
  <c r="C198"/>
  <c r="F225"/>
  <c r="C225"/>
  <c r="F227"/>
  <c r="C227"/>
  <c r="F226"/>
  <c r="C226"/>
  <c r="F212"/>
  <c r="C212"/>
  <c r="F242"/>
  <c r="C242"/>
  <c r="C197"/>
  <c r="F254"/>
  <c r="C254"/>
  <c r="F228"/>
  <c r="C228"/>
  <c r="F221"/>
  <c r="C221"/>
  <c r="F245"/>
  <c r="C245"/>
  <c r="F244"/>
  <c r="C244"/>
  <c r="C196"/>
  <c r="F239"/>
  <c r="C239"/>
  <c r="C195"/>
  <c r="F231"/>
  <c r="C231"/>
  <c r="F253"/>
  <c r="C253"/>
  <c r="F220"/>
  <c r="C220"/>
  <c r="F240"/>
  <c r="C240"/>
  <c r="F214"/>
  <c r="C214"/>
  <c r="F211"/>
  <c r="C211"/>
  <c r="F216"/>
  <c r="C216"/>
  <c r="F237"/>
  <c r="C237"/>
  <c r="C194"/>
  <c r="F124"/>
  <c r="C124"/>
  <c r="F140"/>
  <c r="C140"/>
  <c r="F165"/>
  <c r="C165"/>
  <c r="F164"/>
  <c r="C164"/>
  <c r="F158"/>
  <c r="C158"/>
  <c r="F154"/>
  <c r="C154"/>
  <c r="F176"/>
  <c r="C176"/>
  <c r="F146"/>
  <c r="C146"/>
  <c r="F189"/>
  <c r="C189"/>
  <c r="F175"/>
  <c r="C175"/>
  <c r="F160"/>
  <c r="C160"/>
  <c r="C123"/>
  <c r="F139"/>
  <c r="C139"/>
  <c r="F181"/>
  <c r="C181"/>
  <c r="F144"/>
  <c r="C144"/>
  <c r="F177"/>
  <c r="C177"/>
  <c r="F138"/>
  <c r="C138"/>
  <c r="F185"/>
  <c r="C185"/>
  <c r="C122"/>
  <c r="F187"/>
  <c r="C187"/>
  <c r="F173"/>
  <c r="C173"/>
  <c r="F180"/>
  <c r="C180"/>
  <c r="F178"/>
  <c r="C178"/>
  <c r="C121"/>
  <c r="F192"/>
  <c r="C192"/>
  <c r="F137"/>
  <c r="C137"/>
  <c r="C120"/>
  <c r="F155"/>
  <c r="C155"/>
  <c r="F169"/>
  <c r="C169"/>
  <c r="F170"/>
  <c r="C170"/>
  <c r="F141"/>
  <c r="C141"/>
  <c r="C119"/>
  <c r="F157"/>
  <c r="C157"/>
  <c r="C118"/>
  <c r="F188"/>
  <c r="C188"/>
  <c r="F131"/>
  <c r="C131"/>
  <c r="C117"/>
  <c r="F179"/>
  <c r="C179"/>
  <c r="F134"/>
  <c r="C134"/>
  <c r="C116"/>
  <c r="F150"/>
  <c r="C150"/>
  <c r="F167"/>
  <c r="C167"/>
  <c r="F148"/>
  <c r="C148"/>
  <c r="F166"/>
  <c r="C166"/>
  <c r="C115"/>
  <c r="F143"/>
  <c r="C143"/>
  <c r="F174"/>
  <c r="C174"/>
  <c r="C114"/>
  <c r="F171"/>
  <c r="C171"/>
  <c r="F125"/>
  <c r="C125"/>
  <c r="C113"/>
  <c r="F147"/>
  <c r="C147"/>
  <c r="F128"/>
  <c r="C128"/>
  <c r="F130"/>
  <c r="C130"/>
  <c r="C112"/>
  <c r="F159"/>
  <c r="C159"/>
  <c r="F142"/>
  <c r="C142"/>
  <c r="F184"/>
  <c r="C184"/>
  <c r="F191"/>
  <c r="C191"/>
  <c r="F161"/>
  <c r="C161"/>
  <c r="C111"/>
  <c r="F182"/>
  <c r="C182"/>
  <c r="F126"/>
  <c r="C126"/>
  <c r="F183"/>
  <c r="C183"/>
  <c r="C110"/>
  <c r="F136"/>
  <c r="C136"/>
  <c r="F133"/>
  <c r="C133"/>
  <c r="F151"/>
  <c r="C151"/>
  <c r="F132"/>
  <c r="C132"/>
  <c r="F163"/>
  <c r="C163"/>
  <c r="F145"/>
  <c r="C145"/>
  <c r="F162"/>
  <c r="C162"/>
  <c r="F149"/>
  <c r="C149"/>
  <c r="F129"/>
  <c r="C129"/>
  <c r="F152"/>
  <c r="C152"/>
  <c r="F127"/>
  <c r="C127"/>
  <c r="F186"/>
  <c r="C186"/>
  <c r="C109"/>
  <c r="F193"/>
  <c r="C193"/>
  <c r="F135"/>
  <c r="C135"/>
  <c r="C108"/>
  <c r="F172"/>
  <c r="C172"/>
  <c r="F190"/>
  <c r="C190"/>
  <c r="F156"/>
  <c r="C156"/>
  <c r="F168"/>
  <c r="C168"/>
  <c r="F153"/>
  <c r="C153"/>
  <c r="F107"/>
  <c r="C107"/>
  <c r="F106"/>
  <c r="C106"/>
  <c r="F102"/>
  <c r="C102"/>
  <c r="F103"/>
  <c r="C103"/>
  <c r="F104"/>
  <c r="C104"/>
  <c r="F101"/>
  <c r="C101"/>
  <c r="F99"/>
  <c r="C99"/>
  <c r="C98"/>
  <c r="F100"/>
  <c r="C100"/>
  <c r="F105"/>
  <c r="C105"/>
  <c r="C91"/>
  <c r="F96"/>
  <c r="C96"/>
  <c r="F94"/>
  <c r="C94"/>
  <c r="F92"/>
  <c r="C92"/>
  <c r="F95"/>
  <c r="C95"/>
  <c r="C90"/>
  <c r="F93"/>
  <c r="C93"/>
  <c r="F97"/>
  <c r="C97"/>
  <c r="F82"/>
  <c r="C82"/>
  <c r="F86"/>
  <c r="C86"/>
  <c r="F80"/>
  <c r="C80"/>
  <c r="C78"/>
  <c r="F85"/>
  <c r="C85"/>
  <c r="C77"/>
  <c r="F81"/>
  <c r="C81"/>
  <c r="F84"/>
  <c r="C84"/>
  <c r="F89"/>
  <c r="C89"/>
  <c r="C76"/>
  <c r="F87"/>
  <c r="C87"/>
  <c r="F79"/>
  <c r="C79"/>
  <c r="F83"/>
  <c r="C83"/>
  <c r="F88"/>
  <c r="C88"/>
  <c r="C75"/>
  <c r="F72"/>
  <c r="C72"/>
  <c r="F69"/>
  <c r="C69"/>
  <c r="F70"/>
  <c r="C70"/>
  <c r="F73"/>
  <c r="C73"/>
  <c r="F68"/>
  <c r="C68"/>
  <c r="F74"/>
  <c r="C74"/>
  <c r="F71"/>
  <c r="C71"/>
  <c r="F59"/>
  <c r="C59"/>
  <c r="F65"/>
  <c r="C65"/>
  <c r="F67"/>
  <c r="C67"/>
  <c r="F61"/>
  <c r="C61"/>
  <c r="F55"/>
  <c r="C55"/>
  <c r="F57"/>
  <c r="C57"/>
  <c r="F56"/>
  <c r="C56"/>
  <c r="C54"/>
  <c r="F63"/>
  <c r="C63"/>
  <c r="F66"/>
  <c r="C66"/>
  <c r="F60"/>
  <c r="C60"/>
  <c r="F62"/>
  <c r="C62"/>
  <c r="F58"/>
  <c r="C58"/>
  <c r="C53"/>
  <c r="C52"/>
  <c r="F64"/>
  <c r="C64"/>
  <c r="F42"/>
  <c r="C42"/>
  <c r="F47"/>
  <c r="C47"/>
  <c r="C40"/>
  <c r="F41"/>
  <c r="C41"/>
  <c r="F49"/>
  <c r="C49"/>
  <c r="F50"/>
  <c r="C50"/>
  <c r="F51"/>
  <c r="C51"/>
  <c r="C39"/>
  <c r="C38"/>
  <c r="F48"/>
  <c r="C48"/>
  <c r="F45"/>
  <c r="C45"/>
  <c r="F43"/>
  <c r="C43"/>
  <c r="F44"/>
  <c r="C44"/>
  <c r="F46"/>
  <c r="C46"/>
  <c r="C35"/>
  <c r="F36"/>
  <c r="C36"/>
  <c r="C34"/>
  <c r="F37"/>
  <c r="C37"/>
  <c r="F31"/>
  <c r="C31"/>
  <c r="C30"/>
  <c r="F33"/>
  <c r="C33"/>
  <c r="F32"/>
  <c r="C32"/>
  <c r="C24"/>
  <c r="C23"/>
  <c r="C22"/>
  <c r="F27"/>
  <c r="C27"/>
  <c r="F28"/>
  <c r="C28"/>
  <c r="F25"/>
  <c r="C25"/>
  <c r="C21"/>
  <c r="C20"/>
  <c r="C19"/>
  <c r="C18"/>
  <c r="C17"/>
  <c r="C16"/>
  <c r="F29"/>
  <c r="C29"/>
  <c r="F26"/>
  <c r="C26"/>
  <c r="C14"/>
  <c r="F15"/>
  <c r="C15"/>
  <c r="C13"/>
  <c r="C12"/>
  <c r="C7"/>
  <c r="C6"/>
  <c r="F11"/>
  <c r="C11"/>
  <c r="F9"/>
  <c r="C9"/>
  <c r="F8"/>
  <c r="C8"/>
  <c r="C5"/>
  <c r="C4"/>
  <c r="F10"/>
  <c r="C10"/>
  <c r="C3"/>
</calcChain>
</file>

<file path=xl/sharedStrings.xml><?xml version="1.0" encoding="utf-8"?>
<sst xmlns="http://schemas.openxmlformats.org/spreadsheetml/2006/main" count="492" uniqueCount="23">
  <si>
    <t>职位代码</t>
  </si>
  <si>
    <t>座位号</t>
  </si>
  <si>
    <t>专业知识</t>
  </si>
  <si>
    <t>综合知识</t>
  </si>
  <si>
    <t>341024001-高中数学(祁门县教育局)</t>
  </si>
  <si>
    <t>缺考</t>
  </si>
  <si>
    <t>341024002-高中物理(祁门县教育局)</t>
  </si>
  <si>
    <t>341024003-高中化学(祁门县教育局)</t>
  </si>
  <si>
    <t>341024004-高中生物(祁门县教育局)</t>
  </si>
  <si>
    <t>341024005-高中信息技术(祁门县教育局)</t>
  </si>
  <si>
    <t>341024006-初中数学(祁门县教育局)</t>
  </si>
  <si>
    <t>341024007-初中道德与法治(祁门县教育局)</t>
  </si>
  <si>
    <t>341024008-初中生物(祁门县教育局)</t>
  </si>
  <si>
    <t>341024009-初中地理(祁门县教育局)</t>
  </si>
  <si>
    <t>341024010-初中音乐(祁门县教育局)</t>
  </si>
  <si>
    <t>341024011-初中体育(祁门县教育局)</t>
  </si>
  <si>
    <t>341024012-小学语文(祁门县教育局)</t>
  </si>
  <si>
    <t>341024013-小学数学(祁门县教育局)</t>
  </si>
  <si>
    <t>序号</t>
    <phoneticPr fontId="1" type="noConversion"/>
  </si>
  <si>
    <t>笔试成绩</t>
    <phoneticPr fontId="1" type="noConversion"/>
  </si>
  <si>
    <t>政策加分</t>
    <phoneticPr fontId="3" type="noConversion"/>
  </si>
  <si>
    <t>总分</t>
    <phoneticPr fontId="3" type="noConversion"/>
  </si>
  <si>
    <t>2022年度祁门县中小学新任教师公开招聘笔试成绩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</si>
</sst>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5"/>
  <sheetViews>
    <sheetView tabSelected="1" zoomScale="160" zoomScaleNormal="160" workbookViewId="0">
      <selection activeCell="C2" sqref="C2"/>
    </sheetView>
  </sheetViews>
  <sheetFormatPr defaultColWidth="8.75" defaultRowHeight="13.5"/>
  <cols>
    <col min="1" max="1" width="4.5" style="2" customWidth="1"/>
    <col min="2" max="2" width="38.375" style="2" customWidth="1"/>
    <col min="3" max="3" width="13.25" style="2" customWidth="1"/>
    <col min="4" max="4" width="8.875" style="2" customWidth="1"/>
    <col min="5" max="5" width="8.25" style="7" customWidth="1"/>
    <col min="6" max="6" width="9.125" style="8" customWidth="1"/>
    <col min="7" max="7" width="8.125" style="2" customWidth="1"/>
    <col min="8" max="8" width="7.375" style="2" customWidth="1"/>
    <col min="9" max="16384" width="8.75" style="2"/>
  </cols>
  <sheetData>
    <row r="1" spans="1:8" ht="20.25" customHeight="1">
      <c r="A1" s="9" t="s">
        <v>22</v>
      </c>
      <c r="B1" s="9"/>
      <c r="C1" s="9"/>
      <c r="D1" s="9"/>
      <c r="E1" s="9"/>
      <c r="F1" s="9"/>
      <c r="G1" s="9"/>
      <c r="H1" s="9"/>
    </row>
    <row r="2" spans="1:8">
      <c r="A2" s="3" t="s">
        <v>18</v>
      </c>
      <c r="B2" s="1" t="s">
        <v>0</v>
      </c>
      <c r="C2" s="1" t="s">
        <v>1</v>
      </c>
      <c r="D2" s="1" t="s">
        <v>2</v>
      </c>
      <c r="E2" s="4" t="s">
        <v>3</v>
      </c>
      <c r="F2" s="5" t="s">
        <v>19</v>
      </c>
      <c r="G2" s="1" t="s">
        <v>20</v>
      </c>
      <c r="H2" s="1" t="s">
        <v>21</v>
      </c>
    </row>
    <row r="3" spans="1:8">
      <c r="A3" s="1">
        <v>1</v>
      </c>
      <c r="B3" s="1" t="s">
        <v>4</v>
      </c>
      <c r="C3" s="1" t="str">
        <f>"223410032119"</f>
        <v>223410032119</v>
      </c>
      <c r="D3" s="1" t="s">
        <v>5</v>
      </c>
      <c r="E3" s="4" t="s">
        <v>5</v>
      </c>
      <c r="F3" s="1" t="s">
        <v>5</v>
      </c>
      <c r="G3" s="1"/>
      <c r="H3" s="1" t="s">
        <v>5</v>
      </c>
    </row>
    <row r="4" spans="1:8">
      <c r="A4" s="1">
        <v>2</v>
      </c>
      <c r="B4" s="1" t="s">
        <v>4</v>
      </c>
      <c r="C4" s="1" t="str">
        <f>"223410032401"</f>
        <v>223410032401</v>
      </c>
      <c r="D4" s="1" t="s">
        <v>5</v>
      </c>
      <c r="E4" s="4" t="s">
        <v>5</v>
      </c>
      <c r="F4" s="1" t="s">
        <v>5</v>
      </c>
      <c r="G4" s="1"/>
      <c r="H4" s="1" t="s">
        <v>5</v>
      </c>
    </row>
    <row r="5" spans="1:8">
      <c r="A5" s="1">
        <v>3</v>
      </c>
      <c r="B5" s="1" t="s">
        <v>4</v>
      </c>
      <c r="C5" s="1" t="str">
        <f>"223410032425"</f>
        <v>223410032425</v>
      </c>
      <c r="D5" s="1" t="s">
        <v>5</v>
      </c>
      <c r="E5" s="4" t="s">
        <v>5</v>
      </c>
      <c r="F5" s="1" t="s">
        <v>5</v>
      </c>
      <c r="G5" s="1"/>
      <c r="H5" s="1" t="s">
        <v>5</v>
      </c>
    </row>
    <row r="6" spans="1:8">
      <c r="A6" s="1">
        <v>4</v>
      </c>
      <c r="B6" s="1" t="s">
        <v>4</v>
      </c>
      <c r="C6" s="1" t="str">
        <f>"223410032518"</f>
        <v>223410032518</v>
      </c>
      <c r="D6" s="1" t="s">
        <v>5</v>
      </c>
      <c r="E6" s="4" t="s">
        <v>5</v>
      </c>
      <c r="F6" s="1" t="s">
        <v>5</v>
      </c>
      <c r="G6" s="1"/>
      <c r="H6" s="1" t="s">
        <v>5</v>
      </c>
    </row>
    <row r="7" spans="1:8">
      <c r="A7" s="1">
        <v>5</v>
      </c>
      <c r="B7" s="1" t="s">
        <v>4</v>
      </c>
      <c r="C7" s="1" t="str">
        <f>"223410032528"</f>
        <v>223410032528</v>
      </c>
      <c r="D7" s="1" t="s">
        <v>5</v>
      </c>
      <c r="E7" s="4" t="s">
        <v>5</v>
      </c>
      <c r="F7" s="1" t="s">
        <v>5</v>
      </c>
      <c r="G7" s="1"/>
      <c r="H7" s="1" t="s">
        <v>5</v>
      </c>
    </row>
    <row r="8" spans="1:8">
      <c r="A8" s="1">
        <v>6</v>
      </c>
      <c r="B8" s="1" t="s">
        <v>4</v>
      </c>
      <c r="C8" s="1" t="str">
        <f>"223410032426"</f>
        <v>223410032426</v>
      </c>
      <c r="D8" s="1">
        <v>96</v>
      </c>
      <c r="E8" s="4">
        <v>97</v>
      </c>
      <c r="F8" s="5">
        <f>D8*0.6+E8*0.4</f>
        <v>96.4</v>
      </c>
      <c r="G8" s="1"/>
      <c r="H8" s="5">
        <v>96.4</v>
      </c>
    </row>
    <row r="9" spans="1:8">
      <c r="A9" s="1">
        <v>7</v>
      </c>
      <c r="B9" s="1" t="s">
        <v>4</v>
      </c>
      <c r="C9" s="1" t="str">
        <f>"223410032508"</f>
        <v>223410032508</v>
      </c>
      <c r="D9" s="1">
        <v>97</v>
      </c>
      <c r="E9" s="4">
        <v>83</v>
      </c>
      <c r="F9" s="5">
        <f>D9*0.6+E9*0.4</f>
        <v>91.4</v>
      </c>
      <c r="G9" s="1"/>
      <c r="H9" s="5">
        <v>91.4</v>
      </c>
    </row>
    <row r="10" spans="1:8">
      <c r="A10" s="1">
        <v>8</v>
      </c>
      <c r="B10" s="1" t="s">
        <v>4</v>
      </c>
      <c r="C10" s="1" t="str">
        <f>"223410032205"</f>
        <v>223410032205</v>
      </c>
      <c r="D10" s="1">
        <v>96</v>
      </c>
      <c r="E10" s="4">
        <v>77</v>
      </c>
      <c r="F10" s="5">
        <f>D10*0.6+E10*0.4</f>
        <v>88.399999999999991</v>
      </c>
      <c r="G10" s="1"/>
      <c r="H10" s="5">
        <v>88.399999999999991</v>
      </c>
    </row>
    <row r="11" spans="1:8">
      <c r="A11" s="1">
        <v>9</v>
      </c>
      <c r="B11" s="1" t="s">
        <v>4</v>
      </c>
      <c r="C11" s="1" t="str">
        <f>"223410032509"</f>
        <v>223410032509</v>
      </c>
      <c r="D11" s="1">
        <v>80</v>
      </c>
      <c r="E11" s="4">
        <v>57</v>
      </c>
      <c r="F11" s="5">
        <f>D11*0.6+E11*0.4</f>
        <v>70.8</v>
      </c>
      <c r="G11" s="1"/>
      <c r="H11" s="5">
        <v>70.8</v>
      </c>
    </row>
    <row r="12" spans="1:8">
      <c r="A12" s="1">
        <v>10</v>
      </c>
      <c r="B12" s="1" t="s">
        <v>6</v>
      </c>
      <c r="C12" s="1" t="str">
        <f>"223410033302"</f>
        <v>223410033302</v>
      </c>
      <c r="D12" s="1" t="s">
        <v>5</v>
      </c>
      <c r="E12" s="4" t="s">
        <v>5</v>
      </c>
      <c r="F12" s="1" t="s">
        <v>5</v>
      </c>
      <c r="G12" s="1"/>
      <c r="H12" s="1" t="s">
        <v>5</v>
      </c>
    </row>
    <row r="13" spans="1:8">
      <c r="A13" s="1">
        <v>11</v>
      </c>
      <c r="B13" s="1" t="s">
        <v>6</v>
      </c>
      <c r="C13" s="1" t="str">
        <f>"223410033305"</f>
        <v>223410033305</v>
      </c>
      <c r="D13" s="1" t="s">
        <v>5</v>
      </c>
      <c r="E13" s="4" t="s">
        <v>5</v>
      </c>
      <c r="F13" s="1" t="s">
        <v>5</v>
      </c>
      <c r="G13" s="1"/>
      <c r="H13" s="1" t="s">
        <v>5</v>
      </c>
    </row>
    <row r="14" spans="1:8">
      <c r="A14" s="1">
        <v>12</v>
      </c>
      <c r="B14" s="1" t="s">
        <v>6</v>
      </c>
      <c r="C14" s="1" t="str">
        <f>"223410033317"</f>
        <v>223410033317</v>
      </c>
      <c r="D14" s="1" t="s">
        <v>5</v>
      </c>
      <c r="E14" s="4" t="s">
        <v>5</v>
      </c>
      <c r="F14" s="1" t="s">
        <v>5</v>
      </c>
      <c r="G14" s="1"/>
      <c r="H14" s="1" t="s">
        <v>5</v>
      </c>
    </row>
    <row r="15" spans="1:8">
      <c r="A15" s="1">
        <v>13</v>
      </c>
      <c r="B15" s="1" t="s">
        <v>6</v>
      </c>
      <c r="C15" s="1" t="str">
        <f>"223410033313"</f>
        <v>223410033313</v>
      </c>
      <c r="D15" s="1">
        <v>87.5</v>
      </c>
      <c r="E15" s="4">
        <v>84</v>
      </c>
      <c r="F15" s="5">
        <f>D15*0.6+E15*0.4</f>
        <v>86.1</v>
      </c>
      <c r="G15" s="1"/>
      <c r="H15" s="5">
        <v>86.1</v>
      </c>
    </row>
    <row r="16" spans="1:8">
      <c r="A16" s="1">
        <v>14</v>
      </c>
      <c r="B16" s="1" t="s">
        <v>7</v>
      </c>
      <c r="C16" s="1" t="str">
        <f>"223410031504"</f>
        <v>223410031504</v>
      </c>
      <c r="D16" s="1" t="s">
        <v>5</v>
      </c>
      <c r="E16" s="4" t="s">
        <v>5</v>
      </c>
      <c r="F16" s="1" t="s">
        <v>5</v>
      </c>
      <c r="G16" s="1"/>
      <c r="H16" s="1" t="s">
        <v>5</v>
      </c>
    </row>
    <row r="17" spans="1:8">
      <c r="A17" s="1">
        <v>15</v>
      </c>
      <c r="B17" s="1" t="s">
        <v>7</v>
      </c>
      <c r="C17" s="1" t="str">
        <f>"223410031513"</f>
        <v>223410031513</v>
      </c>
      <c r="D17" s="1" t="s">
        <v>5</v>
      </c>
      <c r="E17" s="4" t="s">
        <v>5</v>
      </c>
      <c r="F17" s="1" t="s">
        <v>5</v>
      </c>
      <c r="G17" s="1"/>
      <c r="H17" s="1" t="s">
        <v>5</v>
      </c>
    </row>
    <row r="18" spans="1:8">
      <c r="A18" s="1">
        <v>16</v>
      </c>
      <c r="B18" s="1" t="s">
        <v>7</v>
      </c>
      <c r="C18" s="1" t="str">
        <f>"223410031514"</f>
        <v>223410031514</v>
      </c>
      <c r="D18" s="1" t="s">
        <v>5</v>
      </c>
      <c r="E18" s="4" t="s">
        <v>5</v>
      </c>
      <c r="F18" s="1" t="s">
        <v>5</v>
      </c>
      <c r="G18" s="1"/>
      <c r="H18" s="1" t="s">
        <v>5</v>
      </c>
    </row>
    <row r="19" spans="1:8">
      <c r="A19" s="1">
        <v>17</v>
      </c>
      <c r="B19" s="1" t="s">
        <v>7</v>
      </c>
      <c r="C19" s="1" t="str">
        <f>"223410031517"</f>
        <v>223410031517</v>
      </c>
      <c r="D19" s="1" t="s">
        <v>5</v>
      </c>
      <c r="E19" s="4" t="s">
        <v>5</v>
      </c>
      <c r="F19" s="1" t="s">
        <v>5</v>
      </c>
      <c r="G19" s="1"/>
      <c r="H19" s="1" t="s">
        <v>5</v>
      </c>
    </row>
    <row r="20" spans="1:8">
      <c r="A20" s="1">
        <v>18</v>
      </c>
      <c r="B20" s="1" t="s">
        <v>7</v>
      </c>
      <c r="C20" s="1" t="str">
        <f>"223410031519"</f>
        <v>223410031519</v>
      </c>
      <c r="D20" s="1" t="s">
        <v>5</v>
      </c>
      <c r="E20" s="4" t="s">
        <v>5</v>
      </c>
      <c r="F20" s="1" t="s">
        <v>5</v>
      </c>
      <c r="G20" s="1"/>
      <c r="H20" s="1" t="s">
        <v>5</v>
      </c>
    </row>
    <row r="21" spans="1:8">
      <c r="A21" s="1">
        <v>19</v>
      </c>
      <c r="B21" s="1" t="s">
        <v>7</v>
      </c>
      <c r="C21" s="1" t="str">
        <f>"223410031529"</f>
        <v>223410031529</v>
      </c>
      <c r="D21" s="1" t="s">
        <v>5</v>
      </c>
      <c r="E21" s="4" t="s">
        <v>5</v>
      </c>
      <c r="F21" s="1" t="s">
        <v>5</v>
      </c>
      <c r="G21" s="1"/>
      <c r="H21" s="1" t="s">
        <v>5</v>
      </c>
    </row>
    <row r="22" spans="1:8">
      <c r="A22" s="1">
        <v>20</v>
      </c>
      <c r="B22" s="1" t="s">
        <v>7</v>
      </c>
      <c r="C22" s="1" t="str">
        <f>"223410031630"</f>
        <v>223410031630</v>
      </c>
      <c r="D22" s="1" t="s">
        <v>5</v>
      </c>
      <c r="E22" s="4" t="s">
        <v>5</v>
      </c>
      <c r="F22" s="1" t="s">
        <v>5</v>
      </c>
      <c r="G22" s="1"/>
      <c r="H22" s="1" t="s">
        <v>5</v>
      </c>
    </row>
    <row r="23" spans="1:8">
      <c r="A23" s="1">
        <v>21</v>
      </c>
      <c r="B23" s="1" t="s">
        <v>7</v>
      </c>
      <c r="C23" s="1" t="str">
        <f>"223410031704"</f>
        <v>223410031704</v>
      </c>
      <c r="D23" s="1" t="s">
        <v>5</v>
      </c>
      <c r="E23" s="4" t="s">
        <v>5</v>
      </c>
      <c r="F23" s="1" t="s">
        <v>5</v>
      </c>
      <c r="G23" s="1"/>
      <c r="H23" s="1" t="s">
        <v>5</v>
      </c>
    </row>
    <row r="24" spans="1:8">
      <c r="A24" s="1">
        <v>22</v>
      </c>
      <c r="B24" s="1" t="s">
        <v>7</v>
      </c>
      <c r="C24" s="1" t="str">
        <f>"223410031708"</f>
        <v>223410031708</v>
      </c>
      <c r="D24" s="1" t="s">
        <v>5</v>
      </c>
      <c r="E24" s="4" t="s">
        <v>5</v>
      </c>
      <c r="F24" s="1" t="s">
        <v>5</v>
      </c>
      <c r="G24" s="1"/>
      <c r="H24" s="1" t="s">
        <v>5</v>
      </c>
    </row>
    <row r="25" spans="1:8">
      <c r="A25" s="1">
        <v>23</v>
      </c>
      <c r="B25" s="1" t="s">
        <v>7</v>
      </c>
      <c r="C25" s="1" t="str">
        <f>"223410031603"</f>
        <v>223410031603</v>
      </c>
      <c r="D25" s="1">
        <v>85</v>
      </c>
      <c r="E25" s="4">
        <v>73</v>
      </c>
      <c r="F25" s="5">
        <f>D25*0.6+E25*0.4</f>
        <v>80.2</v>
      </c>
      <c r="G25" s="1"/>
      <c r="H25" s="5">
        <v>80.2</v>
      </c>
    </row>
    <row r="26" spans="1:8">
      <c r="A26" s="1">
        <v>24</v>
      </c>
      <c r="B26" s="1" t="s">
        <v>7</v>
      </c>
      <c r="C26" s="1" t="str">
        <f>"223410031502"</f>
        <v>223410031502</v>
      </c>
      <c r="D26" s="1">
        <v>85.5</v>
      </c>
      <c r="E26" s="4">
        <v>72</v>
      </c>
      <c r="F26" s="5">
        <f>D26*0.6+E26*0.4</f>
        <v>80.099999999999994</v>
      </c>
      <c r="G26" s="1"/>
      <c r="H26" s="5">
        <v>80.099999999999994</v>
      </c>
    </row>
    <row r="27" spans="1:8">
      <c r="A27" s="1">
        <v>25</v>
      </c>
      <c r="B27" s="1" t="s">
        <v>7</v>
      </c>
      <c r="C27" s="1" t="str">
        <f>"223410031629"</f>
        <v>223410031629</v>
      </c>
      <c r="D27" s="1">
        <v>82.5</v>
      </c>
      <c r="E27" s="4">
        <v>73</v>
      </c>
      <c r="F27" s="5">
        <f>D27*0.6+E27*0.4</f>
        <v>78.7</v>
      </c>
      <c r="G27" s="1"/>
      <c r="H27" s="5">
        <v>78.7</v>
      </c>
    </row>
    <row r="28" spans="1:8">
      <c r="A28" s="1">
        <v>26</v>
      </c>
      <c r="B28" s="1" t="s">
        <v>7</v>
      </c>
      <c r="C28" s="1" t="str">
        <f>"223410031614"</f>
        <v>223410031614</v>
      </c>
      <c r="D28" s="1">
        <v>77</v>
      </c>
      <c r="E28" s="4">
        <v>81</v>
      </c>
      <c r="F28" s="5">
        <f>D28*0.6+E28*0.4</f>
        <v>78.599999999999994</v>
      </c>
      <c r="G28" s="1"/>
      <c r="H28" s="5">
        <v>78.599999999999994</v>
      </c>
    </row>
    <row r="29" spans="1:8">
      <c r="A29" s="1">
        <v>27</v>
      </c>
      <c r="B29" s="1" t="s">
        <v>7</v>
      </c>
      <c r="C29" s="1" t="str">
        <f>"223410031503"</f>
        <v>223410031503</v>
      </c>
      <c r="D29" s="1">
        <v>53</v>
      </c>
      <c r="E29" s="4">
        <v>64</v>
      </c>
      <c r="F29" s="5">
        <f>D29*0.6+E29*0.4</f>
        <v>57.4</v>
      </c>
      <c r="G29" s="1"/>
      <c r="H29" s="5">
        <v>57.4</v>
      </c>
    </row>
    <row r="30" spans="1:8">
      <c r="A30" s="1">
        <v>28</v>
      </c>
      <c r="B30" s="1" t="s">
        <v>8</v>
      </c>
      <c r="C30" s="1" t="str">
        <f>"223410031914"</f>
        <v>223410031914</v>
      </c>
      <c r="D30" s="1" t="s">
        <v>5</v>
      </c>
      <c r="E30" s="4" t="s">
        <v>5</v>
      </c>
      <c r="F30" s="1" t="s">
        <v>5</v>
      </c>
      <c r="G30" s="1"/>
      <c r="H30" s="1" t="s">
        <v>5</v>
      </c>
    </row>
    <row r="31" spans="1:8">
      <c r="A31" s="1">
        <v>29</v>
      </c>
      <c r="B31" s="1" t="s">
        <v>8</v>
      </c>
      <c r="C31" s="1" t="str">
        <f>"223410031918"</f>
        <v>223410031918</v>
      </c>
      <c r="D31" s="1">
        <v>96.5</v>
      </c>
      <c r="E31" s="4">
        <v>87</v>
      </c>
      <c r="F31" s="5">
        <f>D31*0.6+E31*0.4</f>
        <v>92.7</v>
      </c>
      <c r="G31" s="1"/>
      <c r="H31" s="5">
        <v>92.7</v>
      </c>
    </row>
    <row r="32" spans="1:8">
      <c r="A32" s="1">
        <v>30</v>
      </c>
      <c r="B32" s="1" t="s">
        <v>8</v>
      </c>
      <c r="C32" s="1" t="str">
        <f>"223410031903"</f>
        <v>223410031903</v>
      </c>
      <c r="D32" s="1">
        <v>91</v>
      </c>
      <c r="E32" s="4">
        <v>82</v>
      </c>
      <c r="F32" s="5">
        <f>D32*0.6+E32*0.4</f>
        <v>87.4</v>
      </c>
      <c r="G32" s="1"/>
      <c r="H32" s="5">
        <v>87.4</v>
      </c>
    </row>
    <row r="33" spans="1:8">
      <c r="A33" s="1">
        <v>31</v>
      </c>
      <c r="B33" s="1" t="s">
        <v>8</v>
      </c>
      <c r="C33" s="1" t="str">
        <f>"223410031909"</f>
        <v>223410031909</v>
      </c>
      <c r="D33" s="1">
        <v>95.5</v>
      </c>
      <c r="E33" s="4">
        <v>68</v>
      </c>
      <c r="F33" s="5">
        <f>D33*0.6+E33*0.4</f>
        <v>84.5</v>
      </c>
      <c r="G33" s="1"/>
      <c r="H33" s="5">
        <v>84.5</v>
      </c>
    </row>
    <row r="34" spans="1:8">
      <c r="A34" s="1">
        <v>32</v>
      </c>
      <c r="B34" s="1" t="s">
        <v>9</v>
      </c>
      <c r="C34" s="1" t="str">
        <f>"223410031109"</f>
        <v>223410031109</v>
      </c>
      <c r="D34" s="1" t="s">
        <v>5</v>
      </c>
      <c r="E34" s="4" t="s">
        <v>5</v>
      </c>
      <c r="F34" s="1" t="s">
        <v>5</v>
      </c>
      <c r="G34" s="1"/>
      <c r="H34" s="1" t="s">
        <v>5</v>
      </c>
    </row>
    <row r="35" spans="1:8">
      <c r="A35" s="1">
        <v>33</v>
      </c>
      <c r="B35" s="1" t="s">
        <v>9</v>
      </c>
      <c r="C35" s="1" t="str">
        <f>"223410031113"</f>
        <v>223410031113</v>
      </c>
      <c r="D35" s="1" t="s">
        <v>5</v>
      </c>
      <c r="E35" s="4" t="s">
        <v>5</v>
      </c>
      <c r="F35" s="1" t="s">
        <v>5</v>
      </c>
      <c r="G35" s="1"/>
      <c r="H35" s="1" t="s">
        <v>5</v>
      </c>
    </row>
    <row r="36" spans="1:8">
      <c r="A36" s="1">
        <v>34</v>
      </c>
      <c r="B36" s="1" t="s">
        <v>9</v>
      </c>
      <c r="C36" s="1" t="str">
        <f>"223410031111"</f>
        <v>223410031111</v>
      </c>
      <c r="D36" s="1">
        <v>86</v>
      </c>
      <c r="E36" s="4">
        <v>86</v>
      </c>
      <c r="F36" s="5">
        <f>D36*0.6+E36*0.4</f>
        <v>86</v>
      </c>
      <c r="G36" s="1"/>
      <c r="H36" s="5">
        <v>86</v>
      </c>
    </row>
    <row r="37" spans="1:8">
      <c r="A37" s="1">
        <v>35</v>
      </c>
      <c r="B37" s="1" t="s">
        <v>9</v>
      </c>
      <c r="C37" s="1" t="str">
        <f>"223410031103"</f>
        <v>223410031103</v>
      </c>
      <c r="D37" s="1">
        <v>61</v>
      </c>
      <c r="E37" s="4">
        <v>78</v>
      </c>
      <c r="F37" s="5">
        <f>D37*0.6+E37*0.4</f>
        <v>67.800000000000011</v>
      </c>
      <c r="G37" s="1"/>
      <c r="H37" s="5">
        <v>67.800000000000011</v>
      </c>
    </row>
    <row r="38" spans="1:8">
      <c r="A38" s="1">
        <v>36</v>
      </c>
      <c r="B38" s="1" t="s">
        <v>10</v>
      </c>
      <c r="C38" s="1" t="str">
        <f>"223410032318"</f>
        <v>223410032318</v>
      </c>
      <c r="D38" s="1" t="s">
        <v>5</v>
      </c>
      <c r="E38" s="4" t="s">
        <v>5</v>
      </c>
      <c r="F38" s="1" t="s">
        <v>5</v>
      </c>
      <c r="G38" s="1"/>
      <c r="H38" s="1" t="s">
        <v>5</v>
      </c>
    </row>
    <row r="39" spans="1:8">
      <c r="A39" s="1">
        <v>37</v>
      </c>
      <c r="B39" s="1" t="s">
        <v>10</v>
      </c>
      <c r="C39" s="1" t="str">
        <f>"223410032323"</f>
        <v>223410032323</v>
      </c>
      <c r="D39" s="1" t="s">
        <v>5</v>
      </c>
      <c r="E39" s="4" t="s">
        <v>5</v>
      </c>
      <c r="F39" s="1" t="s">
        <v>5</v>
      </c>
      <c r="G39" s="1"/>
      <c r="H39" s="1" t="s">
        <v>5</v>
      </c>
    </row>
    <row r="40" spans="1:8">
      <c r="A40" s="1">
        <v>38</v>
      </c>
      <c r="B40" s="1" t="s">
        <v>10</v>
      </c>
      <c r="C40" s="1" t="str">
        <f>"223410032505"</f>
        <v>223410032505</v>
      </c>
      <c r="D40" s="1" t="s">
        <v>5</v>
      </c>
      <c r="E40" s="4" t="s">
        <v>5</v>
      </c>
      <c r="F40" s="1" t="s">
        <v>5</v>
      </c>
      <c r="G40" s="1"/>
      <c r="H40" s="1" t="s">
        <v>5</v>
      </c>
    </row>
    <row r="41" spans="1:8">
      <c r="A41" s="1">
        <v>39</v>
      </c>
      <c r="B41" s="1" t="s">
        <v>10</v>
      </c>
      <c r="C41" s="1" t="str">
        <f>"223410032503"</f>
        <v>223410032503</v>
      </c>
      <c r="D41" s="1">
        <v>97</v>
      </c>
      <c r="E41" s="4">
        <v>102</v>
      </c>
      <c r="F41" s="5">
        <f t="shared" ref="F41:F51" si="0">D41*0.6+E41*0.4</f>
        <v>99</v>
      </c>
      <c r="G41" s="1"/>
      <c r="H41" s="5">
        <v>99</v>
      </c>
    </row>
    <row r="42" spans="1:8">
      <c r="A42" s="1">
        <v>40</v>
      </c>
      <c r="B42" s="1" t="s">
        <v>10</v>
      </c>
      <c r="C42" s="1" t="str">
        <f>"223410032527"</f>
        <v>223410032527</v>
      </c>
      <c r="D42" s="1">
        <v>97</v>
      </c>
      <c r="E42" s="4">
        <v>88</v>
      </c>
      <c r="F42" s="5">
        <f t="shared" si="0"/>
        <v>93.4</v>
      </c>
      <c r="G42" s="1"/>
      <c r="H42" s="5">
        <v>93.4</v>
      </c>
    </row>
    <row r="43" spans="1:8">
      <c r="A43" s="1">
        <v>41</v>
      </c>
      <c r="B43" s="1" t="s">
        <v>10</v>
      </c>
      <c r="C43" s="1" t="str">
        <f>"223410032214"</f>
        <v>223410032214</v>
      </c>
      <c r="D43" s="1">
        <v>78</v>
      </c>
      <c r="E43" s="4">
        <v>102</v>
      </c>
      <c r="F43" s="5">
        <f t="shared" si="0"/>
        <v>87.6</v>
      </c>
      <c r="G43" s="1"/>
      <c r="H43" s="5">
        <v>87.6</v>
      </c>
    </row>
    <row r="44" spans="1:8">
      <c r="A44" s="1">
        <v>42</v>
      </c>
      <c r="B44" s="1" t="s">
        <v>10</v>
      </c>
      <c r="C44" s="1" t="str">
        <f>"223410032202"</f>
        <v>223410032202</v>
      </c>
      <c r="D44" s="1">
        <v>89</v>
      </c>
      <c r="E44" s="4">
        <v>80</v>
      </c>
      <c r="F44" s="5">
        <f t="shared" si="0"/>
        <v>85.4</v>
      </c>
      <c r="G44" s="1"/>
      <c r="H44" s="5">
        <v>85.4</v>
      </c>
    </row>
    <row r="45" spans="1:8">
      <c r="A45" s="1">
        <v>43</v>
      </c>
      <c r="B45" s="1" t="s">
        <v>10</v>
      </c>
      <c r="C45" s="1" t="str">
        <f>"223410032307"</f>
        <v>223410032307</v>
      </c>
      <c r="D45" s="1">
        <v>89</v>
      </c>
      <c r="E45" s="4">
        <v>80</v>
      </c>
      <c r="F45" s="5">
        <f t="shared" si="0"/>
        <v>85.4</v>
      </c>
      <c r="G45" s="1"/>
      <c r="H45" s="5">
        <v>85.4</v>
      </c>
    </row>
    <row r="46" spans="1:8">
      <c r="A46" s="1">
        <v>44</v>
      </c>
      <c r="B46" s="1" t="s">
        <v>10</v>
      </c>
      <c r="C46" s="1" t="str">
        <f>"223410032111"</f>
        <v>223410032111</v>
      </c>
      <c r="D46" s="1">
        <v>69</v>
      </c>
      <c r="E46" s="4">
        <v>79</v>
      </c>
      <c r="F46" s="5">
        <f t="shared" si="0"/>
        <v>73</v>
      </c>
      <c r="G46" s="1"/>
      <c r="H46" s="5">
        <v>73</v>
      </c>
    </row>
    <row r="47" spans="1:8">
      <c r="A47" s="1">
        <v>45</v>
      </c>
      <c r="B47" s="1" t="s">
        <v>10</v>
      </c>
      <c r="C47" s="1" t="str">
        <f>"223410032511"</f>
        <v>223410032511</v>
      </c>
      <c r="D47" s="1">
        <v>73</v>
      </c>
      <c r="E47" s="4">
        <v>67</v>
      </c>
      <c r="F47" s="5">
        <f t="shared" si="0"/>
        <v>70.599999999999994</v>
      </c>
      <c r="G47" s="1"/>
      <c r="H47" s="5">
        <v>70.599999999999994</v>
      </c>
    </row>
    <row r="48" spans="1:8">
      <c r="A48" s="1">
        <v>46</v>
      </c>
      <c r="B48" s="1" t="s">
        <v>10</v>
      </c>
      <c r="C48" s="1" t="str">
        <f>"223410032313"</f>
        <v>223410032313</v>
      </c>
      <c r="D48" s="1">
        <v>66</v>
      </c>
      <c r="E48" s="4">
        <v>75</v>
      </c>
      <c r="F48" s="5">
        <f t="shared" si="0"/>
        <v>69.599999999999994</v>
      </c>
      <c r="G48" s="1"/>
      <c r="H48" s="5">
        <v>69.599999999999994</v>
      </c>
    </row>
    <row r="49" spans="1:8">
      <c r="A49" s="1">
        <v>47</v>
      </c>
      <c r="B49" s="1" t="s">
        <v>10</v>
      </c>
      <c r="C49" s="1" t="str">
        <f>"223410032501"</f>
        <v>223410032501</v>
      </c>
      <c r="D49" s="1">
        <v>57</v>
      </c>
      <c r="E49" s="4">
        <v>77</v>
      </c>
      <c r="F49" s="5">
        <f t="shared" si="0"/>
        <v>65</v>
      </c>
      <c r="G49" s="1"/>
      <c r="H49" s="5">
        <v>65</v>
      </c>
    </row>
    <row r="50" spans="1:8">
      <c r="A50" s="1">
        <v>48</v>
      </c>
      <c r="B50" s="1" t="s">
        <v>10</v>
      </c>
      <c r="C50" s="1" t="str">
        <f>"223410032430"</f>
        <v>223410032430</v>
      </c>
      <c r="D50" s="1">
        <v>54</v>
      </c>
      <c r="E50" s="4">
        <v>68</v>
      </c>
      <c r="F50" s="5">
        <f t="shared" si="0"/>
        <v>59.6</v>
      </c>
      <c r="G50" s="1"/>
      <c r="H50" s="5">
        <v>59.6</v>
      </c>
    </row>
    <row r="51" spans="1:8">
      <c r="A51" s="1">
        <v>49</v>
      </c>
      <c r="B51" s="1" t="s">
        <v>10</v>
      </c>
      <c r="C51" s="1" t="str">
        <f>"223410032421"</f>
        <v>223410032421</v>
      </c>
      <c r="D51" s="1">
        <v>32</v>
      </c>
      <c r="E51" s="4">
        <v>56</v>
      </c>
      <c r="F51" s="5">
        <f t="shared" si="0"/>
        <v>41.6</v>
      </c>
      <c r="G51" s="1"/>
      <c r="H51" s="5">
        <v>41.6</v>
      </c>
    </row>
    <row r="52" spans="1:8">
      <c r="A52" s="1">
        <v>50</v>
      </c>
      <c r="B52" s="1" t="s">
        <v>11</v>
      </c>
      <c r="C52" s="1" t="str">
        <f>"223410031307"</f>
        <v>223410031307</v>
      </c>
      <c r="D52" s="1" t="s">
        <v>5</v>
      </c>
      <c r="E52" s="4" t="s">
        <v>5</v>
      </c>
      <c r="F52" s="1" t="s">
        <v>5</v>
      </c>
      <c r="G52" s="1"/>
      <c r="H52" s="1" t="s">
        <v>5</v>
      </c>
    </row>
    <row r="53" spans="1:8">
      <c r="A53" s="1">
        <v>51</v>
      </c>
      <c r="B53" s="1" t="s">
        <v>11</v>
      </c>
      <c r="C53" s="1" t="str">
        <f>"223410031309"</f>
        <v>223410031309</v>
      </c>
      <c r="D53" s="1" t="s">
        <v>5</v>
      </c>
      <c r="E53" s="4" t="s">
        <v>5</v>
      </c>
      <c r="F53" s="1" t="s">
        <v>5</v>
      </c>
      <c r="G53" s="1"/>
      <c r="H53" s="1" t="s">
        <v>5</v>
      </c>
    </row>
    <row r="54" spans="1:8">
      <c r="A54" s="1">
        <v>52</v>
      </c>
      <c r="B54" s="1" t="s">
        <v>11</v>
      </c>
      <c r="C54" s="1" t="str">
        <f>"223410031410"</f>
        <v>223410031410</v>
      </c>
      <c r="D54" s="1" t="s">
        <v>5</v>
      </c>
      <c r="E54" s="4" t="s">
        <v>5</v>
      </c>
      <c r="F54" s="1" t="s">
        <v>5</v>
      </c>
      <c r="G54" s="1"/>
      <c r="H54" s="1" t="s">
        <v>5</v>
      </c>
    </row>
    <row r="55" spans="1:8">
      <c r="A55" s="1">
        <v>53</v>
      </c>
      <c r="B55" s="1" t="s">
        <v>11</v>
      </c>
      <c r="C55" s="1" t="str">
        <f>"223410031417"</f>
        <v>223410031417</v>
      </c>
      <c r="D55" s="1">
        <v>86</v>
      </c>
      <c r="E55" s="4">
        <v>95</v>
      </c>
      <c r="F55" s="5">
        <f t="shared" ref="F55:F74" si="1">D55*0.6+E55*0.4</f>
        <v>89.6</v>
      </c>
      <c r="G55" s="1"/>
      <c r="H55" s="5">
        <v>89.6</v>
      </c>
    </row>
    <row r="56" spans="1:8">
      <c r="A56" s="1">
        <v>54</v>
      </c>
      <c r="B56" s="1" t="s">
        <v>11</v>
      </c>
      <c r="C56" s="1" t="str">
        <f>"223410031411"</f>
        <v>223410031411</v>
      </c>
      <c r="D56" s="1">
        <v>90</v>
      </c>
      <c r="E56" s="4">
        <v>88</v>
      </c>
      <c r="F56" s="5">
        <f t="shared" si="1"/>
        <v>89.2</v>
      </c>
      <c r="G56" s="1"/>
      <c r="H56" s="5">
        <v>89.2</v>
      </c>
    </row>
    <row r="57" spans="1:8">
      <c r="A57" s="1">
        <v>55</v>
      </c>
      <c r="B57" s="1" t="s">
        <v>11</v>
      </c>
      <c r="C57" s="1" t="str">
        <f>"223410031415"</f>
        <v>223410031415</v>
      </c>
      <c r="D57" s="1">
        <v>87</v>
      </c>
      <c r="E57" s="4">
        <v>89</v>
      </c>
      <c r="F57" s="5">
        <f t="shared" si="1"/>
        <v>87.8</v>
      </c>
      <c r="G57" s="1"/>
      <c r="H57" s="5">
        <v>87.8</v>
      </c>
    </row>
    <row r="58" spans="1:8">
      <c r="A58" s="1">
        <v>56</v>
      </c>
      <c r="B58" s="1" t="s">
        <v>11</v>
      </c>
      <c r="C58" s="1" t="str">
        <f>"223410031310"</f>
        <v>223410031310</v>
      </c>
      <c r="D58" s="1">
        <v>86</v>
      </c>
      <c r="E58" s="4">
        <v>76</v>
      </c>
      <c r="F58" s="5">
        <f t="shared" si="1"/>
        <v>82</v>
      </c>
      <c r="G58" s="1"/>
      <c r="H58" s="5">
        <v>82</v>
      </c>
    </row>
    <row r="59" spans="1:8">
      <c r="A59" s="1">
        <v>57</v>
      </c>
      <c r="B59" s="1" t="s">
        <v>11</v>
      </c>
      <c r="C59" s="1" t="str">
        <f>"223410031429"</f>
        <v>223410031429</v>
      </c>
      <c r="D59" s="1">
        <v>81</v>
      </c>
      <c r="E59" s="4">
        <v>82</v>
      </c>
      <c r="F59" s="5">
        <f t="shared" si="1"/>
        <v>81.400000000000006</v>
      </c>
      <c r="G59" s="1"/>
      <c r="H59" s="5">
        <v>81.400000000000006</v>
      </c>
    </row>
    <row r="60" spans="1:8">
      <c r="A60" s="1">
        <v>58</v>
      </c>
      <c r="B60" s="1" t="s">
        <v>11</v>
      </c>
      <c r="C60" s="1" t="str">
        <f>"223410031401"</f>
        <v>223410031401</v>
      </c>
      <c r="D60" s="1">
        <v>82</v>
      </c>
      <c r="E60" s="4">
        <v>79</v>
      </c>
      <c r="F60" s="5">
        <f t="shared" si="1"/>
        <v>80.8</v>
      </c>
      <c r="G60" s="1"/>
      <c r="H60" s="5">
        <v>80.8</v>
      </c>
    </row>
    <row r="61" spans="1:8">
      <c r="A61" s="1">
        <v>59</v>
      </c>
      <c r="B61" s="1" t="s">
        <v>11</v>
      </c>
      <c r="C61" s="1" t="str">
        <f>"223410031418"</f>
        <v>223410031418</v>
      </c>
      <c r="D61" s="1">
        <v>85</v>
      </c>
      <c r="E61" s="4">
        <v>69</v>
      </c>
      <c r="F61" s="5">
        <f t="shared" si="1"/>
        <v>78.599999999999994</v>
      </c>
      <c r="G61" s="1"/>
      <c r="H61" s="5">
        <v>78.599999999999994</v>
      </c>
    </row>
    <row r="62" spans="1:8">
      <c r="A62" s="1">
        <v>60</v>
      </c>
      <c r="B62" s="1" t="s">
        <v>11</v>
      </c>
      <c r="C62" s="1" t="str">
        <f>"223410031313"</f>
        <v>223410031313</v>
      </c>
      <c r="D62" s="1">
        <v>79</v>
      </c>
      <c r="E62" s="4">
        <v>72</v>
      </c>
      <c r="F62" s="5">
        <f t="shared" si="1"/>
        <v>76.2</v>
      </c>
      <c r="G62" s="1"/>
      <c r="H62" s="5">
        <v>76.2</v>
      </c>
    </row>
    <row r="63" spans="1:8">
      <c r="A63" s="1">
        <v>61</v>
      </c>
      <c r="B63" s="1" t="s">
        <v>11</v>
      </c>
      <c r="C63" s="1" t="str">
        <f>"223410031407"</f>
        <v>223410031407</v>
      </c>
      <c r="D63" s="1">
        <v>75</v>
      </c>
      <c r="E63" s="4">
        <v>73</v>
      </c>
      <c r="F63" s="5">
        <f t="shared" si="1"/>
        <v>74.2</v>
      </c>
      <c r="G63" s="1"/>
      <c r="H63" s="5">
        <v>74.2</v>
      </c>
    </row>
    <row r="64" spans="1:8">
      <c r="A64" s="1">
        <v>62</v>
      </c>
      <c r="B64" s="1" t="s">
        <v>11</v>
      </c>
      <c r="C64" s="1" t="str">
        <f>"223410031303"</f>
        <v>223410031303</v>
      </c>
      <c r="D64" s="1">
        <v>70</v>
      </c>
      <c r="E64" s="4">
        <v>80</v>
      </c>
      <c r="F64" s="5">
        <f t="shared" si="1"/>
        <v>74</v>
      </c>
      <c r="G64" s="1"/>
      <c r="H64" s="5">
        <v>74</v>
      </c>
    </row>
    <row r="65" spans="1:8">
      <c r="A65" s="1">
        <v>63</v>
      </c>
      <c r="B65" s="1" t="s">
        <v>11</v>
      </c>
      <c r="C65" s="1" t="str">
        <f>"223410031426"</f>
        <v>223410031426</v>
      </c>
      <c r="D65" s="1">
        <v>78</v>
      </c>
      <c r="E65" s="4">
        <v>65</v>
      </c>
      <c r="F65" s="5">
        <f t="shared" si="1"/>
        <v>72.8</v>
      </c>
      <c r="G65" s="1"/>
      <c r="H65" s="5">
        <v>72.8</v>
      </c>
    </row>
    <row r="66" spans="1:8">
      <c r="A66" s="1">
        <v>64</v>
      </c>
      <c r="B66" s="1" t="s">
        <v>11</v>
      </c>
      <c r="C66" s="1" t="str">
        <f>"223410031406"</f>
        <v>223410031406</v>
      </c>
      <c r="D66" s="1">
        <v>67</v>
      </c>
      <c r="E66" s="4">
        <v>65</v>
      </c>
      <c r="F66" s="5">
        <f t="shared" si="1"/>
        <v>66.199999999999989</v>
      </c>
      <c r="G66" s="1"/>
      <c r="H66" s="5">
        <v>66.199999999999989</v>
      </c>
    </row>
    <row r="67" spans="1:8">
      <c r="A67" s="1">
        <v>65</v>
      </c>
      <c r="B67" s="1" t="s">
        <v>11</v>
      </c>
      <c r="C67" s="1" t="str">
        <f>"223410031425"</f>
        <v>223410031425</v>
      </c>
      <c r="D67" s="1">
        <v>56</v>
      </c>
      <c r="E67" s="4">
        <v>51</v>
      </c>
      <c r="F67" s="5">
        <f t="shared" si="1"/>
        <v>54</v>
      </c>
      <c r="G67" s="1"/>
      <c r="H67" s="5">
        <v>54</v>
      </c>
    </row>
    <row r="68" spans="1:8">
      <c r="A68" s="1">
        <v>66</v>
      </c>
      <c r="B68" s="1" t="s">
        <v>12</v>
      </c>
      <c r="C68" s="1" t="str">
        <f>"223410031911"</f>
        <v>223410031911</v>
      </c>
      <c r="D68" s="1">
        <v>92</v>
      </c>
      <c r="E68" s="4">
        <v>97</v>
      </c>
      <c r="F68" s="5">
        <f t="shared" si="1"/>
        <v>94</v>
      </c>
      <c r="G68" s="1"/>
      <c r="H68" s="5">
        <v>94</v>
      </c>
    </row>
    <row r="69" spans="1:8">
      <c r="A69" s="1">
        <v>67</v>
      </c>
      <c r="B69" s="1" t="s">
        <v>12</v>
      </c>
      <c r="C69" s="1" t="str">
        <f>"223410031929"</f>
        <v>223410031929</v>
      </c>
      <c r="D69" s="1">
        <v>93.5</v>
      </c>
      <c r="E69" s="4">
        <v>90</v>
      </c>
      <c r="F69" s="5">
        <f t="shared" si="1"/>
        <v>92.1</v>
      </c>
      <c r="G69" s="1"/>
      <c r="H69" s="5">
        <v>92.1</v>
      </c>
    </row>
    <row r="70" spans="1:8">
      <c r="A70" s="1">
        <v>68</v>
      </c>
      <c r="B70" s="1" t="s">
        <v>12</v>
      </c>
      <c r="C70" s="1" t="str">
        <f>"223410031924"</f>
        <v>223410031924</v>
      </c>
      <c r="D70" s="1">
        <v>85.5</v>
      </c>
      <c r="E70" s="4">
        <v>85</v>
      </c>
      <c r="F70" s="5">
        <f t="shared" si="1"/>
        <v>85.3</v>
      </c>
      <c r="G70" s="1"/>
      <c r="H70" s="5">
        <v>85.3</v>
      </c>
    </row>
    <row r="71" spans="1:8">
      <c r="A71" s="1">
        <v>69</v>
      </c>
      <c r="B71" s="1" t="s">
        <v>12</v>
      </c>
      <c r="C71" s="1" t="str">
        <f>"223410031901"</f>
        <v>223410031901</v>
      </c>
      <c r="D71" s="1">
        <v>82.5</v>
      </c>
      <c r="E71" s="4">
        <v>78</v>
      </c>
      <c r="F71" s="5">
        <f t="shared" si="1"/>
        <v>80.7</v>
      </c>
      <c r="G71" s="1"/>
      <c r="H71" s="5">
        <v>80.7</v>
      </c>
    </row>
    <row r="72" spans="1:8">
      <c r="A72" s="1">
        <v>70</v>
      </c>
      <c r="B72" s="1" t="s">
        <v>12</v>
      </c>
      <c r="C72" s="1" t="str">
        <f>"223410032001"</f>
        <v>223410032001</v>
      </c>
      <c r="D72" s="1">
        <v>71</v>
      </c>
      <c r="E72" s="4">
        <v>68</v>
      </c>
      <c r="F72" s="5">
        <f t="shared" si="1"/>
        <v>69.800000000000011</v>
      </c>
      <c r="G72" s="1"/>
      <c r="H72" s="5">
        <v>69.800000000000011</v>
      </c>
    </row>
    <row r="73" spans="1:8">
      <c r="A73" s="1">
        <v>71</v>
      </c>
      <c r="B73" s="1" t="s">
        <v>12</v>
      </c>
      <c r="C73" s="1" t="str">
        <f>"223410031912"</f>
        <v>223410031912</v>
      </c>
      <c r="D73" s="1">
        <v>71</v>
      </c>
      <c r="E73" s="4">
        <v>61</v>
      </c>
      <c r="F73" s="5">
        <f t="shared" si="1"/>
        <v>67</v>
      </c>
      <c r="G73" s="1"/>
      <c r="H73" s="5">
        <v>67</v>
      </c>
    </row>
    <row r="74" spans="1:8">
      <c r="A74" s="1">
        <v>72</v>
      </c>
      <c r="B74" s="1" t="s">
        <v>12</v>
      </c>
      <c r="C74" s="1" t="str">
        <f>"223410031910"</f>
        <v>223410031910</v>
      </c>
      <c r="D74" s="1">
        <v>72</v>
      </c>
      <c r="E74" s="4">
        <v>59</v>
      </c>
      <c r="F74" s="5">
        <f t="shared" si="1"/>
        <v>66.8</v>
      </c>
      <c r="G74" s="1"/>
      <c r="H74" s="5">
        <v>66.8</v>
      </c>
    </row>
    <row r="75" spans="1:8">
      <c r="A75" s="1">
        <v>73</v>
      </c>
      <c r="B75" s="1" t="s">
        <v>13</v>
      </c>
      <c r="C75" s="1" t="str">
        <f>"223410031801"</f>
        <v>223410031801</v>
      </c>
      <c r="D75" s="1" t="s">
        <v>5</v>
      </c>
      <c r="E75" s="4" t="s">
        <v>5</v>
      </c>
      <c r="F75" s="1" t="s">
        <v>5</v>
      </c>
      <c r="G75" s="1"/>
      <c r="H75" s="1" t="s">
        <v>5</v>
      </c>
    </row>
    <row r="76" spans="1:8">
      <c r="A76" s="1">
        <v>74</v>
      </c>
      <c r="B76" s="1" t="s">
        <v>13</v>
      </c>
      <c r="C76" s="1" t="str">
        <f>"223410031806"</f>
        <v>223410031806</v>
      </c>
      <c r="D76" s="1" t="s">
        <v>5</v>
      </c>
      <c r="E76" s="4" t="s">
        <v>5</v>
      </c>
      <c r="F76" s="1" t="s">
        <v>5</v>
      </c>
      <c r="G76" s="1"/>
      <c r="H76" s="1" t="s">
        <v>5</v>
      </c>
    </row>
    <row r="77" spans="1:8">
      <c r="A77" s="1">
        <v>75</v>
      </c>
      <c r="B77" s="1" t="s">
        <v>13</v>
      </c>
      <c r="C77" s="1" t="str">
        <f>"223410031810"</f>
        <v>223410031810</v>
      </c>
      <c r="D77" s="1" t="s">
        <v>5</v>
      </c>
      <c r="E77" s="4" t="s">
        <v>5</v>
      </c>
      <c r="F77" s="1" t="s">
        <v>5</v>
      </c>
      <c r="G77" s="1"/>
      <c r="H77" s="1" t="s">
        <v>5</v>
      </c>
    </row>
    <row r="78" spans="1:8">
      <c r="A78" s="1">
        <v>76</v>
      </c>
      <c r="B78" s="1" t="s">
        <v>13</v>
      </c>
      <c r="C78" s="1" t="str">
        <f>"223410031812"</f>
        <v>223410031812</v>
      </c>
      <c r="D78" s="1" t="s">
        <v>5</v>
      </c>
      <c r="E78" s="4" t="s">
        <v>5</v>
      </c>
      <c r="F78" s="1" t="s">
        <v>5</v>
      </c>
      <c r="G78" s="1"/>
      <c r="H78" s="1" t="s">
        <v>5</v>
      </c>
    </row>
    <row r="79" spans="1:8">
      <c r="A79" s="1">
        <v>77</v>
      </c>
      <c r="B79" s="1" t="s">
        <v>13</v>
      </c>
      <c r="C79" s="1" t="str">
        <f>"223410031804"</f>
        <v>223410031804</v>
      </c>
      <c r="D79" s="1">
        <v>101</v>
      </c>
      <c r="E79" s="4">
        <v>107</v>
      </c>
      <c r="F79" s="5">
        <f t="shared" ref="F79:F89" si="2">D79*0.6+E79*0.4</f>
        <v>103.4</v>
      </c>
      <c r="G79" s="1"/>
      <c r="H79" s="5">
        <v>103.4</v>
      </c>
    </row>
    <row r="80" spans="1:8">
      <c r="A80" s="1">
        <v>78</v>
      </c>
      <c r="B80" s="1" t="s">
        <v>13</v>
      </c>
      <c r="C80" s="1" t="str">
        <f>"223410031813"</f>
        <v>223410031813</v>
      </c>
      <c r="D80" s="1">
        <v>102</v>
      </c>
      <c r="E80" s="4">
        <v>92</v>
      </c>
      <c r="F80" s="5">
        <f t="shared" si="2"/>
        <v>98</v>
      </c>
      <c r="G80" s="1"/>
      <c r="H80" s="5">
        <v>98</v>
      </c>
    </row>
    <row r="81" spans="1:8">
      <c r="A81" s="1">
        <v>79</v>
      </c>
      <c r="B81" s="1" t="s">
        <v>13</v>
      </c>
      <c r="C81" s="1" t="str">
        <f>"223410031809"</f>
        <v>223410031809</v>
      </c>
      <c r="D81" s="1">
        <v>97</v>
      </c>
      <c r="E81" s="4">
        <v>84</v>
      </c>
      <c r="F81" s="5">
        <f t="shared" si="2"/>
        <v>91.8</v>
      </c>
      <c r="G81" s="1"/>
      <c r="H81" s="5">
        <v>91.8</v>
      </c>
    </row>
    <row r="82" spans="1:8">
      <c r="A82" s="1">
        <v>80</v>
      </c>
      <c r="B82" s="1" t="s">
        <v>13</v>
      </c>
      <c r="C82" s="1" t="str">
        <f>"223410031815"</f>
        <v>223410031815</v>
      </c>
      <c r="D82" s="1">
        <v>89</v>
      </c>
      <c r="E82" s="4">
        <v>87</v>
      </c>
      <c r="F82" s="5">
        <f t="shared" si="2"/>
        <v>88.2</v>
      </c>
      <c r="G82" s="1"/>
      <c r="H82" s="5">
        <v>88.2</v>
      </c>
    </row>
    <row r="83" spans="1:8">
      <c r="A83" s="1">
        <v>81</v>
      </c>
      <c r="B83" s="1" t="s">
        <v>13</v>
      </c>
      <c r="C83" s="1" t="str">
        <f>"223410031803"</f>
        <v>223410031803</v>
      </c>
      <c r="D83" s="1">
        <v>86</v>
      </c>
      <c r="E83" s="4">
        <v>82</v>
      </c>
      <c r="F83" s="5">
        <f t="shared" si="2"/>
        <v>84.4</v>
      </c>
      <c r="G83" s="1"/>
      <c r="H83" s="5">
        <v>84.4</v>
      </c>
    </row>
    <row r="84" spans="1:8">
      <c r="A84" s="1">
        <v>82</v>
      </c>
      <c r="B84" s="1" t="s">
        <v>13</v>
      </c>
      <c r="C84" s="1" t="str">
        <f>"223410031808"</f>
        <v>223410031808</v>
      </c>
      <c r="D84" s="1">
        <v>80</v>
      </c>
      <c r="E84" s="4">
        <v>66</v>
      </c>
      <c r="F84" s="5">
        <f t="shared" si="2"/>
        <v>74.400000000000006</v>
      </c>
      <c r="G84" s="1"/>
      <c r="H84" s="5">
        <v>74.400000000000006</v>
      </c>
    </row>
    <row r="85" spans="1:8">
      <c r="A85" s="1">
        <v>83</v>
      </c>
      <c r="B85" s="1" t="s">
        <v>13</v>
      </c>
      <c r="C85" s="1" t="str">
        <f>"223410031811"</f>
        <v>223410031811</v>
      </c>
      <c r="D85" s="1">
        <v>78</v>
      </c>
      <c r="E85" s="4">
        <v>64</v>
      </c>
      <c r="F85" s="5">
        <f t="shared" si="2"/>
        <v>72.400000000000006</v>
      </c>
      <c r="G85" s="1"/>
      <c r="H85" s="5">
        <v>72.400000000000006</v>
      </c>
    </row>
    <row r="86" spans="1:8">
      <c r="A86" s="1">
        <v>84</v>
      </c>
      <c r="B86" s="1" t="s">
        <v>13</v>
      </c>
      <c r="C86" s="1" t="str">
        <f>"223410031814"</f>
        <v>223410031814</v>
      </c>
      <c r="D86" s="1">
        <v>69</v>
      </c>
      <c r="E86" s="4">
        <v>72</v>
      </c>
      <c r="F86" s="5">
        <f t="shared" si="2"/>
        <v>70.2</v>
      </c>
      <c r="G86" s="1"/>
      <c r="H86" s="5">
        <v>70.2</v>
      </c>
    </row>
    <row r="87" spans="1:8">
      <c r="A87" s="1">
        <v>85</v>
      </c>
      <c r="B87" s="1" t="s">
        <v>13</v>
      </c>
      <c r="C87" s="1" t="str">
        <f>"223410031805"</f>
        <v>223410031805</v>
      </c>
      <c r="D87" s="1">
        <v>72</v>
      </c>
      <c r="E87" s="4">
        <v>67</v>
      </c>
      <c r="F87" s="5">
        <f t="shared" si="2"/>
        <v>70</v>
      </c>
      <c r="G87" s="1"/>
      <c r="H87" s="5">
        <v>70</v>
      </c>
    </row>
    <row r="88" spans="1:8">
      <c r="A88" s="1">
        <v>86</v>
      </c>
      <c r="B88" s="1" t="s">
        <v>13</v>
      </c>
      <c r="C88" s="1" t="str">
        <f>"223410031802"</f>
        <v>223410031802</v>
      </c>
      <c r="D88" s="1">
        <v>72</v>
      </c>
      <c r="E88" s="4">
        <v>58</v>
      </c>
      <c r="F88" s="5">
        <f t="shared" si="2"/>
        <v>66.400000000000006</v>
      </c>
      <c r="G88" s="1"/>
      <c r="H88" s="5">
        <v>66.400000000000006</v>
      </c>
    </row>
    <row r="89" spans="1:8">
      <c r="A89" s="1">
        <v>87</v>
      </c>
      <c r="B89" s="1" t="s">
        <v>13</v>
      </c>
      <c r="C89" s="1" t="str">
        <f>"223410031807"</f>
        <v>223410031807</v>
      </c>
      <c r="D89" s="1">
        <v>59</v>
      </c>
      <c r="E89" s="4">
        <v>52</v>
      </c>
      <c r="F89" s="5">
        <f t="shared" si="2"/>
        <v>56.2</v>
      </c>
      <c r="G89" s="1"/>
      <c r="H89" s="5">
        <v>56.2</v>
      </c>
    </row>
    <row r="90" spans="1:8">
      <c r="A90" s="1">
        <v>88</v>
      </c>
      <c r="B90" s="1" t="s">
        <v>14</v>
      </c>
      <c r="C90" s="1" t="str">
        <f>"223410033406"</f>
        <v>223410033406</v>
      </c>
      <c r="D90" s="1" t="s">
        <v>5</v>
      </c>
      <c r="E90" s="4" t="s">
        <v>5</v>
      </c>
      <c r="F90" s="1" t="s">
        <v>5</v>
      </c>
      <c r="G90" s="1"/>
      <c r="H90" s="1" t="s">
        <v>5</v>
      </c>
    </row>
    <row r="91" spans="1:8">
      <c r="A91" s="1">
        <v>89</v>
      </c>
      <c r="B91" s="1" t="s">
        <v>14</v>
      </c>
      <c r="C91" s="1" t="str">
        <f>"223410033419"</f>
        <v>223410033419</v>
      </c>
      <c r="D91" s="1" t="s">
        <v>5</v>
      </c>
      <c r="E91" s="4" t="s">
        <v>5</v>
      </c>
      <c r="F91" s="1" t="s">
        <v>5</v>
      </c>
      <c r="G91" s="1"/>
      <c r="H91" s="1" t="s">
        <v>5</v>
      </c>
    </row>
    <row r="92" spans="1:8">
      <c r="A92" s="1">
        <v>90</v>
      </c>
      <c r="B92" s="1" t="s">
        <v>14</v>
      </c>
      <c r="C92" s="1" t="str">
        <f>"223410033412"</f>
        <v>223410033412</v>
      </c>
      <c r="D92" s="1">
        <v>102</v>
      </c>
      <c r="E92" s="4">
        <v>95</v>
      </c>
      <c r="F92" s="5">
        <f t="shared" ref="F92:F97" si="3">D92*0.6+E92*0.4</f>
        <v>99.199999999999989</v>
      </c>
      <c r="G92" s="1"/>
      <c r="H92" s="5">
        <v>99.199999999999989</v>
      </c>
    </row>
    <row r="93" spans="1:8">
      <c r="A93" s="1">
        <v>91</v>
      </c>
      <c r="B93" s="1" t="s">
        <v>14</v>
      </c>
      <c r="C93" s="1" t="str">
        <f>"223410033403"</f>
        <v>223410033403</v>
      </c>
      <c r="D93" s="1">
        <v>91</v>
      </c>
      <c r="E93" s="4">
        <v>80</v>
      </c>
      <c r="F93" s="5">
        <f t="shared" si="3"/>
        <v>86.6</v>
      </c>
      <c r="G93" s="1"/>
      <c r="H93" s="5">
        <v>86.6</v>
      </c>
    </row>
    <row r="94" spans="1:8">
      <c r="A94" s="1">
        <v>92</v>
      </c>
      <c r="B94" s="1" t="s">
        <v>14</v>
      </c>
      <c r="C94" s="1" t="str">
        <f>"223410033413"</f>
        <v>223410033413</v>
      </c>
      <c r="D94" s="1">
        <v>77</v>
      </c>
      <c r="E94" s="4">
        <v>76</v>
      </c>
      <c r="F94" s="5">
        <f t="shared" si="3"/>
        <v>76.599999999999994</v>
      </c>
      <c r="G94" s="1"/>
      <c r="H94" s="5">
        <v>76.599999999999994</v>
      </c>
    </row>
    <row r="95" spans="1:8">
      <c r="A95" s="1">
        <v>93</v>
      </c>
      <c r="B95" s="1" t="s">
        <v>14</v>
      </c>
      <c r="C95" s="1" t="str">
        <f>"223410033407"</f>
        <v>223410033407</v>
      </c>
      <c r="D95" s="1">
        <v>72</v>
      </c>
      <c r="E95" s="4">
        <v>58</v>
      </c>
      <c r="F95" s="5">
        <f t="shared" si="3"/>
        <v>66.400000000000006</v>
      </c>
      <c r="G95" s="1"/>
      <c r="H95" s="5">
        <v>66.400000000000006</v>
      </c>
    </row>
    <row r="96" spans="1:8">
      <c r="A96" s="1">
        <v>94</v>
      </c>
      <c r="B96" s="1" t="s">
        <v>14</v>
      </c>
      <c r="C96" s="1" t="str">
        <f>"223410033414"</f>
        <v>223410033414</v>
      </c>
      <c r="D96" s="1">
        <v>55</v>
      </c>
      <c r="E96" s="4">
        <v>61</v>
      </c>
      <c r="F96" s="5">
        <f t="shared" si="3"/>
        <v>57.400000000000006</v>
      </c>
      <c r="G96" s="1"/>
      <c r="H96" s="5">
        <v>57.400000000000006</v>
      </c>
    </row>
    <row r="97" spans="1:8">
      <c r="A97" s="1">
        <v>95</v>
      </c>
      <c r="B97" s="1" t="s">
        <v>14</v>
      </c>
      <c r="C97" s="1" t="str">
        <f>"223410033402"</f>
        <v>223410033402</v>
      </c>
      <c r="D97" s="1">
        <v>50</v>
      </c>
      <c r="E97" s="4">
        <v>55</v>
      </c>
      <c r="F97" s="5">
        <f t="shared" si="3"/>
        <v>52</v>
      </c>
      <c r="G97" s="1"/>
      <c r="H97" s="5">
        <v>52</v>
      </c>
    </row>
    <row r="98" spans="1:8">
      <c r="A98" s="1">
        <v>96</v>
      </c>
      <c r="B98" s="1" t="s">
        <v>15</v>
      </c>
      <c r="C98" s="1" t="str">
        <f>"223410030618"</f>
        <v>223410030618</v>
      </c>
      <c r="D98" s="6" t="s">
        <v>5</v>
      </c>
      <c r="E98" s="4" t="s">
        <v>5</v>
      </c>
      <c r="F98" s="1" t="s">
        <v>5</v>
      </c>
      <c r="G98" s="1"/>
      <c r="H98" s="1" t="s">
        <v>5</v>
      </c>
    </row>
    <row r="99" spans="1:8">
      <c r="A99" s="1">
        <v>97</v>
      </c>
      <c r="B99" s="1" t="s">
        <v>15</v>
      </c>
      <c r="C99" s="1" t="str">
        <f>"223410030712"</f>
        <v>223410030712</v>
      </c>
      <c r="D99" s="1">
        <v>91</v>
      </c>
      <c r="E99" s="4">
        <v>103</v>
      </c>
      <c r="F99" s="5">
        <f t="shared" ref="F99:F107" si="4">D99*0.6+E99*0.4</f>
        <v>95.800000000000011</v>
      </c>
      <c r="G99" s="1"/>
      <c r="H99" s="5">
        <v>95.800000000000011</v>
      </c>
    </row>
    <row r="100" spans="1:8">
      <c r="A100" s="1">
        <v>98</v>
      </c>
      <c r="B100" s="1" t="s">
        <v>15</v>
      </c>
      <c r="C100" s="1" t="str">
        <f>"223410030615"</f>
        <v>223410030615</v>
      </c>
      <c r="D100" s="1">
        <v>79</v>
      </c>
      <c r="E100" s="4">
        <v>93</v>
      </c>
      <c r="F100" s="5">
        <f t="shared" si="4"/>
        <v>84.6</v>
      </c>
      <c r="G100" s="1"/>
      <c r="H100" s="5">
        <v>84.6</v>
      </c>
    </row>
    <row r="101" spans="1:8">
      <c r="A101" s="1">
        <v>99</v>
      </c>
      <c r="B101" s="1" t="s">
        <v>15</v>
      </c>
      <c r="C101" s="1" t="str">
        <f>"223410030720"</f>
        <v>223410030720</v>
      </c>
      <c r="D101" s="1">
        <v>74</v>
      </c>
      <c r="E101" s="4">
        <v>81</v>
      </c>
      <c r="F101" s="5">
        <f t="shared" si="4"/>
        <v>76.8</v>
      </c>
      <c r="G101" s="1"/>
      <c r="H101" s="5">
        <v>76.8</v>
      </c>
    </row>
    <row r="102" spans="1:8">
      <c r="A102" s="1">
        <v>100</v>
      </c>
      <c r="B102" s="1" t="s">
        <v>15</v>
      </c>
      <c r="C102" s="1" t="str">
        <f>"223410030814"</f>
        <v>223410030814</v>
      </c>
      <c r="D102" s="1">
        <v>73</v>
      </c>
      <c r="E102" s="4">
        <v>82</v>
      </c>
      <c r="F102" s="5">
        <f t="shared" si="4"/>
        <v>76.599999999999994</v>
      </c>
      <c r="G102" s="1"/>
      <c r="H102" s="5">
        <v>76.599999999999994</v>
      </c>
    </row>
    <row r="103" spans="1:8">
      <c r="A103" s="1">
        <v>101</v>
      </c>
      <c r="B103" s="1" t="s">
        <v>15</v>
      </c>
      <c r="C103" s="1" t="str">
        <f>"223410030812"</f>
        <v>223410030812</v>
      </c>
      <c r="D103" s="1">
        <v>72</v>
      </c>
      <c r="E103" s="4">
        <v>72</v>
      </c>
      <c r="F103" s="5">
        <f t="shared" si="4"/>
        <v>72</v>
      </c>
      <c r="G103" s="1"/>
      <c r="H103" s="5">
        <v>72</v>
      </c>
    </row>
    <row r="104" spans="1:8">
      <c r="A104" s="1">
        <v>102</v>
      </c>
      <c r="B104" s="1" t="s">
        <v>15</v>
      </c>
      <c r="C104" s="1" t="str">
        <f>"223410030811"</f>
        <v>223410030811</v>
      </c>
      <c r="D104" s="1">
        <v>65</v>
      </c>
      <c r="E104" s="4">
        <v>68</v>
      </c>
      <c r="F104" s="5">
        <f t="shared" si="4"/>
        <v>66.2</v>
      </c>
      <c r="G104" s="1"/>
      <c r="H104" s="5">
        <v>66.2</v>
      </c>
    </row>
    <row r="105" spans="1:8">
      <c r="A105" s="1">
        <v>103</v>
      </c>
      <c r="B105" s="1" t="s">
        <v>15</v>
      </c>
      <c r="C105" s="1" t="str">
        <f>"223410030606"</f>
        <v>223410030606</v>
      </c>
      <c r="D105" s="6">
        <v>66</v>
      </c>
      <c r="E105" s="4">
        <v>64</v>
      </c>
      <c r="F105" s="5">
        <f t="shared" si="4"/>
        <v>65.2</v>
      </c>
      <c r="G105" s="1"/>
      <c r="H105" s="5">
        <v>65.2</v>
      </c>
    </row>
    <row r="106" spans="1:8">
      <c r="A106" s="1">
        <v>104</v>
      </c>
      <c r="B106" s="1" t="s">
        <v>15</v>
      </c>
      <c r="C106" s="1" t="str">
        <f>"223410030825"</f>
        <v>223410030825</v>
      </c>
      <c r="D106" s="1">
        <v>59</v>
      </c>
      <c r="E106" s="4">
        <v>60</v>
      </c>
      <c r="F106" s="5">
        <f t="shared" si="4"/>
        <v>59.4</v>
      </c>
      <c r="G106" s="1"/>
      <c r="H106" s="5">
        <v>59.4</v>
      </c>
    </row>
    <row r="107" spans="1:8">
      <c r="A107" s="1">
        <v>105</v>
      </c>
      <c r="B107" s="1" t="s">
        <v>15</v>
      </c>
      <c r="C107" s="1" t="str">
        <f>"223410030829"</f>
        <v>223410030829</v>
      </c>
      <c r="D107" s="1">
        <v>56</v>
      </c>
      <c r="E107" s="4">
        <v>59</v>
      </c>
      <c r="F107" s="5">
        <f t="shared" si="4"/>
        <v>57.2</v>
      </c>
      <c r="G107" s="1"/>
      <c r="H107" s="5">
        <v>57.2</v>
      </c>
    </row>
    <row r="108" spans="1:8">
      <c r="A108" s="1">
        <v>106</v>
      </c>
      <c r="B108" s="1" t="s">
        <v>16</v>
      </c>
      <c r="C108" s="1" t="str">
        <f>"223410010304"</f>
        <v>223410010304</v>
      </c>
      <c r="D108" s="1" t="s">
        <v>5</v>
      </c>
      <c r="E108" s="4" t="s">
        <v>5</v>
      </c>
      <c r="F108" s="1" t="s">
        <v>5</v>
      </c>
      <c r="G108" s="1"/>
      <c r="H108" s="1" t="s">
        <v>5</v>
      </c>
    </row>
    <row r="109" spans="1:8">
      <c r="A109" s="1">
        <v>107</v>
      </c>
      <c r="B109" s="1" t="s">
        <v>16</v>
      </c>
      <c r="C109" s="1" t="str">
        <f>"223410010408"</f>
        <v>223410010408</v>
      </c>
      <c r="D109" s="1" t="s">
        <v>5</v>
      </c>
      <c r="E109" s="4" t="s">
        <v>5</v>
      </c>
      <c r="F109" s="1" t="s">
        <v>5</v>
      </c>
      <c r="G109" s="1"/>
      <c r="H109" s="1" t="s">
        <v>5</v>
      </c>
    </row>
    <row r="110" spans="1:8">
      <c r="A110" s="1">
        <v>108</v>
      </c>
      <c r="B110" s="1" t="s">
        <v>16</v>
      </c>
      <c r="C110" s="1" t="str">
        <f>"223410011018"</f>
        <v>223410011018</v>
      </c>
      <c r="D110" s="1" t="s">
        <v>5</v>
      </c>
      <c r="E110" s="4" t="s">
        <v>5</v>
      </c>
      <c r="F110" s="1" t="s">
        <v>5</v>
      </c>
      <c r="G110" s="1"/>
      <c r="H110" s="1" t="s">
        <v>5</v>
      </c>
    </row>
    <row r="111" spans="1:8">
      <c r="A111" s="1">
        <v>109</v>
      </c>
      <c r="B111" s="1" t="s">
        <v>16</v>
      </c>
      <c r="C111" s="1" t="str">
        <f>"223410011204"</f>
        <v>223410011204</v>
      </c>
      <c r="D111" s="1" t="s">
        <v>5</v>
      </c>
      <c r="E111" s="4" t="s">
        <v>5</v>
      </c>
      <c r="F111" s="1" t="s">
        <v>5</v>
      </c>
      <c r="G111" s="1"/>
      <c r="H111" s="1" t="s">
        <v>5</v>
      </c>
    </row>
    <row r="112" spans="1:8">
      <c r="A112" s="1">
        <v>110</v>
      </c>
      <c r="B112" s="1" t="s">
        <v>16</v>
      </c>
      <c r="C112" s="1" t="str">
        <f>"223410011423"</f>
        <v>223410011423</v>
      </c>
      <c r="D112" s="1" t="s">
        <v>5</v>
      </c>
      <c r="E112" s="4" t="s">
        <v>5</v>
      </c>
      <c r="F112" s="1" t="s">
        <v>5</v>
      </c>
      <c r="G112" s="1"/>
      <c r="H112" s="1" t="s">
        <v>5</v>
      </c>
    </row>
    <row r="113" spans="1:8">
      <c r="A113" s="1">
        <v>111</v>
      </c>
      <c r="B113" s="1" t="s">
        <v>16</v>
      </c>
      <c r="C113" s="1" t="str">
        <f>"223410011527"</f>
        <v>223410011527</v>
      </c>
      <c r="D113" s="1" t="s">
        <v>5</v>
      </c>
      <c r="E113" s="4" t="s">
        <v>5</v>
      </c>
      <c r="F113" s="1" t="s">
        <v>5</v>
      </c>
      <c r="G113" s="1"/>
      <c r="H113" s="1" t="s">
        <v>5</v>
      </c>
    </row>
    <row r="114" spans="1:8">
      <c r="A114" s="1">
        <v>112</v>
      </c>
      <c r="B114" s="1" t="s">
        <v>16</v>
      </c>
      <c r="C114" s="1" t="str">
        <f>"223410011606"</f>
        <v>223410011606</v>
      </c>
      <c r="D114" s="1">
        <v>72</v>
      </c>
      <c r="E114" s="4" t="s">
        <v>5</v>
      </c>
      <c r="F114" s="1" t="s">
        <v>5</v>
      </c>
      <c r="G114" s="1"/>
      <c r="H114" s="1" t="s">
        <v>5</v>
      </c>
    </row>
    <row r="115" spans="1:8">
      <c r="A115" s="1">
        <v>113</v>
      </c>
      <c r="B115" s="1" t="s">
        <v>16</v>
      </c>
      <c r="C115" s="1" t="str">
        <f>"223410011703"</f>
        <v>223410011703</v>
      </c>
      <c r="D115" s="1" t="s">
        <v>5</v>
      </c>
      <c r="E115" s="4" t="s">
        <v>5</v>
      </c>
      <c r="F115" s="1" t="s">
        <v>5</v>
      </c>
      <c r="G115" s="1"/>
      <c r="H115" s="1" t="s">
        <v>5</v>
      </c>
    </row>
    <row r="116" spans="1:8">
      <c r="A116" s="1">
        <v>114</v>
      </c>
      <c r="B116" s="1" t="s">
        <v>16</v>
      </c>
      <c r="C116" s="1" t="str">
        <f>"223410011819"</f>
        <v>223410011819</v>
      </c>
      <c r="D116" s="1" t="s">
        <v>5</v>
      </c>
      <c r="E116" s="4" t="s">
        <v>5</v>
      </c>
      <c r="F116" s="1" t="s">
        <v>5</v>
      </c>
      <c r="G116" s="1"/>
      <c r="H116" s="1" t="s">
        <v>5</v>
      </c>
    </row>
    <row r="117" spans="1:8">
      <c r="A117" s="1">
        <v>115</v>
      </c>
      <c r="B117" s="1" t="s">
        <v>16</v>
      </c>
      <c r="C117" s="1" t="str">
        <f>"223410011930"</f>
        <v>223410011930</v>
      </c>
      <c r="D117" s="1" t="s">
        <v>5</v>
      </c>
      <c r="E117" s="4" t="s">
        <v>5</v>
      </c>
      <c r="F117" s="1" t="s">
        <v>5</v>
      </c>
      <c r="G117" s="1"/>
      <c r="H117" s="1" t="s">
        <v>5</v>
      </c>
    </row>
    <row r="118" spans="1:8">
      <c r="A118" s="1">
        <v>116</v>
      </c>
      <c r="B118" s="1" t="s">
        <v>16</v>
      </c>
      <c r="C118" s="1" t="str">
        <f>"223410012028"</f>
        <v>223410012028</v>
      </c>
      <c r="D118" s="6" t="s">
        <v>5</v>
      </c>
      <c r="E118" s="4" t="s">
        <v>5</v>
      </c>
      <c r="F118" s="1" t="s">
        <v>5</v>
      </c>
      <c r="G118" s="1"/>
      <c r="H118" s="1" t="s">
        <v>5</v>
      </c>
    </row>
    <row r="119" spans="1:8">
      <c r="A119" s="1">
        <v>117</v>
      </c>
      <c r="B119" s="1" t="s">
        <v>16</v>
      </c>
      <c r="C119" s="1" t="str">
        <f>"223410012312"</f>
        <v>223410012312</v>
      </c>
      <c r="D119" s="1" t="s">
        <v>5</v>
      </c>
      <c r="E119" s="4" t="s">
        <v>5</v>
      </c>
      <c r="F119" s="1" t="s">
        <v>5</v>
      </c>
      <c r="G119" s="1"/>
      <c r="H119" s="1" t="s">
        <v>5</v>
      </c>
    </row>
    <row r="120" spans="1:8">
      <c r="A120" s="1">
        <v>118</v>
      </c>
      <c r="B120" s="1" t="s">
        <v>16</v>
      </c>
      <c r="C120" s="1" t="str">
        <f>"223410012417"</f>
        <v>223410012417</v>
      </c>
      <c r="D120" s="1" t="s">
        <v>5</v>
      </c>
      <c r="E120" s="4" t="s">
        <v>5</v>
      </c>
      <c r="F120" s="1" t="s">
        <v>5</v>
      </c>
      <c r="G120" s="1"/>
      <c r="H120" s="1" t="s">
        <v>5</v>
      </c>
    </row>
    <row r="121" spans="1:8">
      <c r="A121" s="1">
        <v>119</v>
      </c>
      <c r="B121" s="1" t="s">
        <v>16</v>
      </c>
      <c r="C121" s="1" t="str">
        <f>"223410012504"</f>
        <v>223410012504</v>
      </c>
      <c r="D121" s="6" t="s">
        <v>5</v>
      </c>
      <c r="E121" s="4" t="s">
        <v>5</v>
      </c>
      <c r="F121" s="1" t="s">
        <v>5</v>
      </c>
      <c r="G121" s="1"/>
      <c r="H121" s="1" t="s">
        <v>5</v>
      </c>
    </row>
    <row r="122" spans="1:8">
      <c r="A122" s="1">
        <v>120</v>
      </c>
      <c r="B122" s="1" t="s">
        <v>16</v>
      </c>
      <c r="C122" s="1" t="str">
        <f>"223410012614"</f>
        <v>223410012614</v>
      </c>
      <c r="D122" s="1">
        <v>70</v>
      </c>
      <c r="E122" s="4" t="s">
        <v>5</v>
      </c>
      <c r="F122" s="1" t="s">
        <v>5</v>
      </c>
      <c r="G122" s="1"/>
      <c r="H122" s="1" t="s">
        <v>5</v>
      </c>
    </row>
    <row r="123" spans="1:8">
      <c r="A123" s="1">
        <v>121</v>
      </c>
      <c r="B123" s="1" t="s">
        <v>16</v>
      </c>
      <c r="C123" s="1" t="str">
        <f>"223410012924"</f>
        <v>223410012924</v>
      </c>
      <c r="D123" s="1" t="s">
        <v>5</v>
      </c>
      <c r="E123" s="4" t="s">
        <v>5</v>
      </c>
      <c r="F123" s="1" t="s">
        <v>5</v>
      </c>
      <c r="G123" s="1"/>
      <c r="H123" s="1" t="s">
        <v>5</v>
      </c>
    </row>
    <row r="124" spans="1:8">
      <c r="A124" s="1">
        <v>122</v>
      </c>
      <c r="B124" s="1" t="s">
        <v>16</v>
      </c>
      <c r="C124" s="1" t="str">
        <f>"223410013415"</f>
        <v>223410013415</v>
      </c>
      <c r="D124" s="1">
        <v>100</v>
      </c>
      <c r="E124" s="4">
        <v>80.5</v>
      </c>
      <c r="F124" s="5">
        <f t="shared" ref="F124:F155" si="5">D124*0.6+E124*0.4</f>
        <v>92.2</v>
      </c>
      <c r="G124" s="1"/>
      <c r="H124" s="5">
        <v>92.2</v>
      </c>
    </row>
    <row r="125" spans="1:8">
      <c r="A125" s="1">
        <v>123</v>
      </c>
      <c r="B125" s="1" t="s">
        <v>16</v>
      </c>
      <c r="C125" s="1" t="str">
        <f>"223410011528"</f>
        <v>223410011528</v>
      </c>
      <c r="D125" s="1">
        <v>89</v>
      </c>
      <c r="E125" s="4">
        <v>83.5</v>
      </c>
      <c r="F125" s="5">
        <f t="shared" si="5"/>
        <v>86.8</v>
      </c>
      <c r="G125" s="1"/>
      <c r="H125" s="5">
        <v>86.8</v>
      </c>
    </row>
    <row r="126" spans="1:8">
      <c r="A126" s="1">
        <v>124</v>
      </c>
      <c r="B126" s="1" t="s">
        <v>16</v>
      </c>
      <c r="C126" s="1" t="str">
        <f>"223410011103"</f>
        <v>223410011103</v>
      </c>
      <c r="D126" s="1">
        <v>80</v>
      </c>
      <c r="E126" s="4">
        <v>91</v>
      </c>
      <c r="F126" s="5">
        <f t="shared" si="5"/>
        <v>84.4</v>
      </c>
      <c r="G126" s="1"/>
      <c r="H126" s="5">
        <v>84.4</v>
      </c>
    </row>
    <row r="127" spans="1:8">
      <c r="A127" s="1">
        <v>125</v>
      </c>
      <c r="B127" s="1" t="s">
        <v>16</v>
      </c>
      <c r="C127" s="1" t="str">
        <f>"223410010518"</f>
        <v>223410010518</v>
      </c>
      <c r="D127" s="1">
        <v>79</v>
      </c>
      <c r="E127" s="4">
        <v>92</v>
      </c>
      <c r="F127" s="5">
        <f t="shared" si="5"/>
        <v>84.2</v>
      </c>
      <c r="G127" s="1"/>
      <c r="H127" s="5">
        <v>84.2</v>
      </c>
    </row>
    <row r="128" spans="1:8">
      <c r="A128" s="1">
        <v>126</v>
      </c>
      <c r="B128" s="1" t="s">
        <v>16</v>
      </c>
      <c r="C128" s="1" t="str">
        <f>"223410011520"</f>
        <v>223410011520</v>
      </c>
      <c r="D128" s="1">
        <v>88</v>
      </c>
      <c r="E128" s="4">
        <v>76</v>
      </c>
      <c r="F128" s="5">
        <f t="shared" si="5"/>
        <v>83.2</v>
      </c>
      <c r="G128" s="1"/>
      <c r="H128" s="5">
        <v>83.2</v>
      </c>
    </row>
    <row r="129" spans="1:8">
      <c r="A129" s="1">
        <v>127</v>
      </c>
      <c r="B129" s="1" t="s">
        <v>16</v>
      </c>
      <c r="C129" s="1" t="str">
        <f>"223410010615"</f>
        <v>223410010615</v>
      </c>
      <c r="D129" s="1">
        <v>80</v>
      </c>
      <c r="E129" s="4">
        <v>86.5</v>
      </c>
      <c r="F129" s="5">
        <f t="shared" si="5"/>
        <v>82.6</v>
      </c>
      <c r="G129" s="1"/>
      <c r="H129" s="5">
        <v>82.6</v>
      </c>
    </row>
    <row r="130" spans="1:8">
      <c r="A130" s="1">
        <v>128</v>
      </c>
      <c r="B130" s="1" t="s">
        <v>16</v>
      </c>
      <c r="C130" s="1" t="str">
        <f>"223410011427"</f>
        <v>223410011427</v>
      </c>
      <c r="D130" s="1">
        <v>86</v>
      </c>
      <c r="E130" s="4">
        <v>75</v>
      </c>
      <c r="F130" s="5">
        <f t="shared" si="5"/>
        <v>81.599999999999994</v>
      </c>
      <c r="G130" s="1"/>
      <c r="H130" s="5">
        <v>81.599999999999994</v>
      </c>
    </row>
    <row r="131" spans="1:8">
      <c r="A131" s="1">
        <v>129</v>
      </c>
      <c r="B131" s="1" t="s">
        <v>16</v>
      </c>
      <c r="C131" s="1" t="str">
        <f>"223410012001"</f>
        <v>223410012001</v>
      </c>
      <c r="D131" s="1">
        <v>95</v>
      </c>
      <c r="E131" s="4">
        <v>61.5</v>
      </c>
      <c r="F131" s="5">
        <f t="shared" si="5"/>
        <v>81.599999999999994</v>
      </c>
      <c r="G131" s="1"/>
      <c r="H131" s="5">
        <v>81.599999999999994</v>
      </c>
    </row>
    <row r="132" spans="1:8">
      <c r="A132" s="1">
        <v>130</v>
      </c>
      <c r="B132" s="1" t="s">
        <v>16</v>
      </c>
      <c r="C132" s="1" t="str">
        <f>"223410010818"</f>
        <v>223410010818</v>
      </c>
      <c r="D132" s="1">
        <v>83</v>
      </c>
      <c r="E132" s="4">
        <v>78</v>
      </c>
      <c r="F132" s="5">
        <f t="shared" si="5"/>
        <v>81</v>
      </c>
      <c r="G132" s="1"/>
      <c r="H132" s="5">
        <v>81</v>
      </c>
    </row>
    <row r="133" spans="1:8">
      <c r="A133" s="1">
        <v>131</v>
      </c>
      <c r="B133" s="1" t="s">
        <v>16</v>
      </c>
      <c r="C133" s="1" t="str">
        <f>"223410010928"</f>
        <v>223410010928</v>
      </c>
      <c r="D133" s="1">
        <v>83</v>
      </c>
      <c r="E133" s="4">
        <v>78</v>
      </c>
      <c r="F133" s="5">
        <f t="shared" si="5"/>
        <v>81</v>
      </c>
      <c r="G133" s="1"/>
      <c r="H133" s="5">
        <v>81</v>
      </c>
    </row>
    <row r="134" spans="1:8">
      <c r="A134" s="1">
        <v>132</v>
      </c>
      <c r="B134" s="1" t="s">
        <v>16</v>
      </c>
      <c r="C134" s="1" t="str">
        <f>"223410011919"</f>
        <v>223410011919</v>
      </c>
      <c r="D134" s="1">
        <v>79</v>
      </c>
      <c r="E134" s="4">
        <v>84</v>
      </c>
      <c r="F134" s="5">
        <f t="shared" si="5"/>
        <v>81</v>
      </c>
      <c r="G134" s="1"/>
      <c r="H134" s="5">
        <v>81</v>
      </c>
    </row>
    <row r="135" spans="1:8">
      <c r="A135" s="1">
        <v>133</v>
      </c>
      <c r="B135" s="1" t="s">
        <v>16</v>
      </c>
      <c r="C135" s="1" t="str">
        <f>"223410010312"</f>
        <v>223410010312</v>
      </c>
      <c r="D135" s="1">
        <v>82</v>
      </c>
      <c r="E135" s="4">
        <v>78</v>
      </c>
      <c r="F135" s="5">
        <f t="shared" si="5"/>
        <v>80.400000000000006</v>
      </c>
      <c r="G135" s="1"/>
      <c r="H135" s="5">
        <v>80.400000000000006</v>
      </c>
    </row>
    <row r="136" spans="1:8">
      <c r="A136" s="1">
        <v>134</v>
      </c>
      <c r="B136" s="1" t="s">
        <v>16</v>
      </c>
      <c r="C136" s="1" t="str">
        <f>"223410011001"</f>
        <v>223410011001</v>
      </c>
      <c r="D136" s="1">
        <v>81</v>
      </c>
      <c r="E136" s="4">
        <v>79</v>
      </c>
      <c r="F136" s="5">
        <f t="shared" si="5"/>
        <v>80.2</v>
      </c>
      <c r="G136" s="1"/>
      <c r="H136" s="5">
        <v>80.2</v>
      </c>
    </row>
    <row r="137" spans="1:8">
      <c r="A137" s="1">
        <v>135</v>
      </c>
      <c r="B137" s="1" t="s">
        <v>16</v>
      </c>
      <c r="C137" s="1" t="str">
        <f>"223410012501"</f>
        <v>223410012501</v>
      </c>
      <c r="D137" s="1">
        <v>86</v>
      </c>
      <c r="E137" s="4">
        <v>71</v>
      </c>
      <c r="F137" s="5">
        <f t="shared" si="5"/>
        <v>80</v>
      </c>
      <c r="G137" s="1"/>
      <c r="H137" s="5">
        <v>80</v>
      </c>
    </row>
    <row r="138" spans="1:8">
      <c r="A138" s="1">
        <v>136</v>
      </c>
      <c r="B138" s="1" t="s">
        <v>16</v>
      </c>
      <c r="C138" s="1" t="str">
        <f>"223410012720"</f>
        <v>223410012720</v>
      </c>
      <c r="D138" s="1">
        <v>83</v>
      </c>
      <c r="E138" s="4">
        <v>74</v>
      </c>
      <c r="F138" s="5">
        <f t="shared" si="5"/>
        <v>79.400000000000006</v>
      </c>
      <c r="G138" s="1"/>
      <c r="H138" s="5">
        <v>79.400000000000006</v>
      </c>
    </row>
    <row r="139" spans="1:8">
      <c r="A139" s="1">
        <v>137</v>
      </c>
      <c r="B139" s="1" t="s">
        <v>16</v>
      </c>
      <c r="C139" s="1" t="str">
        <f>"223410012918"</f>
        <v>223410012918</v>
      </c>
      <c r="D139" s="1">
        <v>82</v>
      </c>
      <c r="E139" s="4">
        <v>75</v>
      </c>
      <c r="F139" s="5">
        <f t="shared" si="5"/>
        <v>79.199999999999989</v>
      </c>
      <c r="G139" s="1"/>
      <c r="H139" s="5">
        <v>79.199999999999989</v>
      </c>
    </row>
    <row r="140" spans="1:8">
      <c r="A140" s="1">
        <v>138</v>
      </c>
      <c r="B140" s="1" t="s">
        <v>16</v>
      </c>
      <c r="C140" s="1" t="str">
        <f>"223410013411"</f>
        <v>223410013411</v>
      </c>
      <c r="D140" s="1">
        <v>88</v>
      </c>
      <c r="E140" s="4">
        <v>64</v>
      </c>
      <c r="F140" s="5">
        <f t="shared" si="5"/>
        <v>78.400000000000006</v>
      </c>
      <c r="G140" s="1"/>
      <c r="H140" s="5">
        <v>78.400000000000006</v>
      </c>
    </row>
    <row r="141" spans="1:8">
      <c r="A141" s="1">
        <v>139</v>
      </c>
      <c r="B141" s="1" t="s">
        <v>16</v>
      </c>
      <c r="C141" s="1" t="str">
        <f>"223410012313"</f>
        <v>223410012313</v>
      </c>
      <c r="D141" s="1">
        <v>78</v>
      </c>
      <c r="E141" s="4">
        <v>76</v>
      </c>
      <c r="F141" s="5">
        <f t="shared" si="5"/>
        <v>77.2</v>
      </c>
      <c r="G141" s="1"/>
      <c r="H141" s="5">
        <v>77.2</v>
      </c>
    </row>
    <row r="142" spans="1:8">
      <c r="A142" s="1">
        <v>140</v>
      </c>
      <c r="B142" s="1" t="s">
        <v>16</v>
      </c>
      <c r="C142" s="1" t="str">
        <f>"223410011320"</f>
        <v>223410011320</v>
      </c>
      <c r="D142" s="1">
        <v>72</v>
      </c>
      <c r="E142" s="4">
        <v>85</v>
      </c>
      <c r="F142" s="5">
        <f t="shared" si="5"/>
        <v>77.199999999999989</v>
      </c>
      <c r="G142" s="1"/>
      <c r="H142" s="5">
        <v>77.199999999999989</v>
      </c>
    </row>
    <row r="143" spans="1:8">
      <c r="A143" s="1">
        <v>141</v>
      </c>
      <c r="B143" s="1" t="s">
        <v>16</v>
      </c>
      <c r="C143" s="1" t="str">
        <f>"223410011702"</f>
        <v>223410011702</v>
      </c>
      <c r="D143" s="1">
        <v>83</v>
      </c>
      <c r="E143" s="4">
        <v>65</v>
      </c>
      <c r="F143" s="5">
        <f t="shared" si="5"/>
        <v>75.8</v>
      </c>
      <c r="G143" s="1"/>
      <c r="H143" s="5">
        <v>75.8</v>
      </c>
    </row>
    <row r="144" spans="1:8">
      <c r="A144" s="1">
        <v>142</v>
      </c>
      <c r="B144" s="1" t="s">
        <v>16</v>
      </c>
      <c r="C144" s="1" t="str">
        <f>"223410012907"</f>
        <v>223410012907</v>
      </c>
      <c r="D144" s="1">
        <v>78</v>
      </c>
      <c r="E144" s="4">
        <v>71.5</v>
      </c>
      <c r="F144" s="5">
        <f t="shared" si="5"/>
        <v>75.400000000000006</v>
      </c>
      <c r="G144" s="1"/>
      <c r="H144" s="5">
        <v>75.400000000000006</v>
      </c>
    </row>
    <row r="145" spans="1:8">
      <c r="A145" s="1">
        <v>143</v>
      </c>
      <c r="B145" s="1" t="s">
        <v>16</v>
      </c>
      <c r="C145" s="1" t="str">
        <f>"223410010729"</f>
        <v>223410010729</v>
      </c>
      <c r="D145" s="1">
        <v>79</v>
      </c>
      <c r="E145" s="4">
        <v>66</v>
      </c>
      <c r="F145" s="5">
        <f t="shared" si="5"/>
        <v>73.8</v>
      </c>
      <c r="G145" s="1"/>
      <c r="H145" s="5">
        <v>73.8</v>
      </c>
    </row>
    <row r="146" spans="1:8">
      <c r="A146" s="1">
        <v>144</v>
      </c>
      <c r="B146" s="1" t="s">
        <v>16</v>
      </c>
      <c r="C146" s="1" t="str">
        <f>"223410013102"</f>
        <v>223410013102</v>
      </c>
      <c r="D146" s="1">
        <v>77</v>
      </c>
      <c r="E146" s="4">
        <v>69</v>
      </c>
      <c r="F146" s="5">
        <f t="shared" si="5"/>
        <v>73.8</v>
      </c>
      <c r="G146" s="1"/>
      <c r="H146" s="5">
        <v>73.8</v>
      </c>
    </row>
    <row r="147" spans="1:8">
      <c r="A147" s="1">
        <v>145</v>
      </c>
      <c r="B147" s="1" t="s">
        <v>16</v>
      </c>
      <c r="C147" s="1" t="str">
        <f>"223410011522"</f>
        <v>223410011522</v>
      </c>
      <c r="D147" s="1">
        <v>74</v>
      </c>
      <c r="E147" s="4">
        <v>72</v>
      </c>
      <c r="F147" s="5">
        <f t="shared" si="5"/>
        <v>73.2</v>
      </c>
      <c r="G147" s="1"/>
      <c r="H147" s="5">
        <v>73.2</v>
      </c>
    </row>
    <row r="148" spans="1:8">
      <c r="A148" s="1">
        <v>146</v>
      </c>
      <c r="B148" s="1" t="s">
        <v>16</v>
      </c>
      <c r="C148" s="1" t="str">
        <f>"223410011724"</f>
        <v>223410011724</v>
      </c>
      <c r="D148" s="1">
        <v>74</v>
      </c>
      <c r="E148" s="4">
        <v>71</v>
      </c>
      <c r="F148" s="5">
        <f t="shared" si="5"/>
        <v>72.8</v>
      </c>
      <c r="G148" s="1"/>
      <c r="H148" s="5">
        <v>72.8</v>
      </c>
    </row>
    <row r="149" spans="1:8">
      <c r="A149" s="1">
        <v>147</v>
      </c>
      <c r="B149" s="1" t="s">
        <v>16</v>
      </c>
      <c r="C149" s="1" t="str">
        <f>"223410010630"</f>
        <v>223410010630</v>
      </c>
      <c r="D149" s="1">
        <v>78</v>
      </c>
      <c r="E149" s="4">
        <v>64</v>
      </c>
      <c r="F149" s="5">
        <f t="shared" si="5"/>
        <v>72.400000000000006</v>
      </c>
      <c r="G149" s="1"/>
      <c r="H149" s="5">
        <v>72.400000000000006</v>
      </c>
    </row>
    <row r="150" spans="1:8">
      <c r="A150" s="1">
        <v>148</v>
      </c>
      <c r="B150" s="1" t="s">
        <v>16</v>
      </c>
      <c r="C150" s="1" t="str">
        <f>"223410011727"</f>
        <v>223410011727</v>
      </c>
      <c r="D150" s="1">
        <v>68</v>
      </c>
      <c r="E150" s="4">
        <v>79</v>
      </c>
      <c r="F150" s="5">
        <f t="shared" si="5"/>
        <v>72.400000000000006</v>
      </c>
      <c r="G150" s="1"/>
      <c r="H150" s="5">
        <v>72.400000000000006</v>
      </c>
    </row>
    <row r="151" spans="1:8">
      <c r="A151" s="1">
        <v>149</v>
      </c>
      <c r="B151" s="1" t="s">
        <v>16</v>
      </c>
      <c r="C151" s="1" t="str">
        <f>"223410010911"</f>
        <v>223410010911</v>
      </c>
      <c r="D151" s="1">
        <v>77</v>
      </c>
      <c r="E151" s="4">
        <v>65</v>
      </c>
      <c r="F151" s="5">
        <f t="shared" si="5"/>
        <v>72.199999999999989</v>
      </c>
      <c r="G151" s="1"/>
      <c r="H151" s="5">
        <v>72.199999999999989</v>
      </c>
    </row>
    <row r="152" spans="1:8">
      <c r="A152" s="1">
        <v>150</v>
      </c>
      <c r="B152" s="1" t="s">
        <v>16</v>
      </c>
      <c r="C152" s="1" t="str">
        <f>"223410010613"</f>
        <v>223410010613</v>
      </c>
      <c r="D152" s="1">
        <v>75</v>
      </c>
      <c r="E152" s="4">
        <v>66</v>
      </c>
      <c r="F152" s="5">
        <f t="shared" si="5"/>
        <v>71.400000000000006</v>
      </c>
      <c r="G152" s="1"/>
      <c r="H152" s="5">
        <v>71.400000000000006</v>
      </c>
    </row>
    <row r="153" spans="1:8">
      <c r="A153" s="1">
        <v>151</v>
      </c>
      <c r="B153" s="1" t="s">
        <v>16</v>
      </c>
      <c r="C153" s="1" t="str">
        <f>"223410010105"</f>
        <v>223410010105</v>
      </c>
      <c r="D153" s="1">
        <v>76</v>
      </c>
      <c r="E153" s="4">
        <v>64</v>
      </c>
      <c r="F153" s="5">
        <f t="shared" si="5"/>
        <v>71.2</v>
      </c>
      <c r="G153" s="1"/>
      <c r="H153" s="5">
        <v>71.2</v>
      </c>
    </row>
    <row r="154" spans="1:8">
      <c r="A154" s="1">
        <v>152</v>
      </c>
      <c r="B154" s="1" t="s">
        <v>16</v>
      </c>
      <c r="C154" s="1" t="str">
        <f>"223410013211"</f>
        <v>223410013211</v>
      </c>
      <c r="D154" s="1">
        <v>74</v>
      </c>
      <c r="E154" s="4">
        <v>65</v>
      </c>
      <c r="F154" s="5">
        <f t="shared" si="5"/>
        <v>70.400000000000006</v>
      </c>
      <c r="G154" s="1"/>
      <c r="H154" s="5">
        <v>70.400000000000006</v>
      </c>
    </row>
    <row r="155" spans="1:8">
      <c r="A155" s="1">
        <v>153</v>
      </c>
      <c r="B155" s="1" t="s">
        <v>16</v>
      </c>
      <c r="C155" s="1" t="str">
        <f>"223410012407"</f>
        <v>223410012407</v>
      </c>
      <c r="D155" s="1">
        <v>75</v>
      </c>
      <c r="E155" s="4">
        <v>62</v>
      </c>
      <c r="F155" s="5">
        <f t="shared" si="5"/>
        <v>69.8</v>
      </c>
      <c r="G155" s="1"/>
      <c r="H155" s="5">
        <v>69.8</v>
      </c>
    </row>
    <row r="156" spans="1:8">
      <c r="A156" s="1">
        <v>154</v>
      </c>
      <c r="B156" s="1" t="s">
        <v>16</v>
      </c>
      <c r="C156" s="1" t="str">
        <f>"223410010122"</f>
        <v>223410010122</v>
      </c>
      <c r="D156" s="1">
        <v>74</v>
      </c>
      <c r="E156" s="4">
        <v>63</v>
      </c>
      <c r="F156" s="5">
        <f t="shared" ref="F156:F187" si="6">D156*0.6+E156*0.4</f>
        <v>69.599999999999994</v>
      </c>
      <c r="G156" s="1"/>
      <c r="H156" s="5">
        <v>69.599999999999994</v>
      </c>
    </row>
    <row r="157" spans="1:8">
      <c r="A157" s="1">
        <v>155</v>
      </c>
      <c r="B157" s="1" t="s">
        <v>16</v>
      </c>
      <c r="C157" s="1" t="str">
        <f>"223410012120"</f>
        <v>223410012120</v>
      </c>
      <c r="D157" s="1">
        <v>70</v>
      </c>
      <c r="E157" s="4">
        <v>69</v>
      </c>
      <c r="F157" s="5">
        <f t="shared" si="6"/>
        <v>69.599999999999994</v>
      </c>
      <c r="G157" s="1"/>
      <c r="H157" s="5">
        <v>69.599999999999994</v>
      </c>
    </row>
    <row r="158" spans="1:8">
      <c r="A158" s="1">
        <v>156</v>
      </c>
      <c r="B158" s="1" t="s">
        <v>16</v>
      </c>
      <c r="C158" s="1" t="str">
        <f>"223410013224"</f>
        <v>223410013224</v>
      </c>
      <c r="D158" s="1">
        <v>75</v>
      </c>
      <c r="E158" s="4">
        <v>61</v>
      </c>
      <c r="F158" s="5">
        <f t="shared" si="6"/>
        <v>69.400000000000006</v>
      </c>
      <c r="G158" s="1"/>
      <c r="H158" s="5">
        <v>69.400000000000006</v>
      </c>
    </row>
    <row r="159" spans="1:8">
      <c r="A159" s="1">
        <v>157</v>
      </c>
      <c r="B159" s="1" t="s">
        <v>16</v>
      </c>
      <c r="C159" s="1" t="str">
        <f>"223410011422"</f>
        <v>223410011422</v>
      </c>
      <c r="D159" s="1">
        <v>73</v>
      </c>
      <c r="E159" s="4">
        <v>63.5</v>
      </c>
      <c r="F159" s="5">
        <f t="shared" si="6"/>
        <v>69.2</v>
      </c>
      <c r="G159" s="1"/>
      <c r="H159" s="5">
        <v>69.2</v>
      </c>
    </row>
    <row r="160" spans="1:8">
      <c r="A160" s="1">
        <v>158</v>
      </c>
      <c r="B160" s="1" t="s">
        <v>16</v>
      </c>
      <c r="C160" s="1" t="str">
        <f>"223410012929"</f>
        <v>223410012929</v>
      </c>
      <c r="D160" s="1">
        <v>74</v>
      </c>
      <c r="E160" s="4">
        <v>62</v>
      </c>
      <c r="F160" s="5">
        <f t="shared" si="6"/>
        <v>69.2</v>
      </c>
      <c r="G160" s="1"/>
      <c r="H160" s="5">
        <v>69.2</v>
      </c>
    </row>
    <row r="161" spans="1:8">
      <c r="A161" s="1">
        <v>159</v>
      </c>
      <c r="B161" s="1" t="s">
        <v>16</v>
      </c>
      <c r="C161" s="1" t="str">
        <f>"223410011208"</f>
        <v>223410011208</v>
      </c>
      <c r="D161" s="1">
        <v>68</v>
      </c>
      <c r="E161" s="4">
        <v>70.5</v>
      </c>
      <c r="F161" s="5">
        <f t="shared" si="6"/>
        <v>69</v>
      </c>
      <c r="G161" s="1"/>
      <c r="H161" s="5">
        <v>69</v>
      </c>
    </row>
    <row r="162" spans="1:8">
      <c r="A162" s="1">
        <v>160</v>
      </c>
      <c r="B162" s="1" t="s">
        <v>16</v>
      </c>
      <c r="C162" s="1" t="str">
        <f>"223410010715"</f>
        <v>223410010715</v>
      </c>
      <c r="D162" s="1">
        <v>71</v>
      </c>
      <c r="E162" s="4">
        <v>63</v>
      </c>
      <c r="F162" s="5">
        <f t="shared" si="6"/>
        <v>67.800000000000011</v>
      </c>
      <c r="G162" s="1"/>
      <c r="H162" s="5">
        <v>67.800000000000011</v>
      </c>
    </row>
    <row r="163" spans="1:8">
      <c r="A163" s="1">
        <v>161</v>
      </c>
      <c r="B163" s="1" t="s">
        <v>16</v>
      </c>
      <c r="C163" s="1" t="str">
        <f>"223410010730"</f>
        <v>223410010730</v>
      </c>
      <c r="D163" s="1">
        <v>72</v>
      </c>
      <c r="E163" s="4">
        <v>60.5</v>
      </c>
      <c r="F163" s="5">
        <f t="shared" si="6"/>
        <v>67.400000000000006</v>
      </c>
      <c r="G163" s="1"/>
      <c r="H163" s="5">
        <v>67.400000000000006</v>
      </c>
    </row>
    <row r="164" spans="1:8">
      <c r="A164" s="1">
        <v>162</v>
      </c>
      <c r="B164" s="1" t="s">
        <v>16</v>
      </c>
      <c r="C164" s="1" t="str">
        <f>"223410013225"</f>
        <v>223410013225</v>
      </c>
      <c r="D164" s="1">
        <v>78</v>
      </c>
      <c r="E164" s="4">
        <v>51</v>
      </c>
      <c r="F164" s="5">
        <f t="shared" si="6"/>
        <v>67.2</v>
      </c>
      <c r="G164" s="1"/>
      <c r="H164" s="5">
        <v>67.2</v>
      </c>
    </row>
    <row r="165" spans="1:8">
      <c r="A165" s="1">
        <v>163</v>
      </c>
      <c r="B165" s="1" t="s">
        <v>16</v>
      </c>
      <c r="C165" s="1" t="str">
        <f>"223410013409"</f>
        <v>223410013409</v>
      </c>
      <c r="D165" s="1">
        <v>73</v>
      </c>
      <c r="E165" s="4">
        <v>58</v>
      </c>
      <c r="F165" s="5">
        <f t="shared" si="6"/>
        <v>67</v>
      </c>
      <c r="G165" s="1"/>
      <c r="H165" s="5">
        <v>67</v>
      </c>
    </row>
    <row r="166" spans="1:8">
      <c r="A166" s="1">
        <v>164</v>
      </c>
      <c r="B166" s="1" t="s">
        <v>16</v>
      </c>
      <c r="C166" s="1" t="str">
        <f>"223410011705"</f>
        <v>223410011705</v>
      </c>
      <c r="D166" s="1">
        <v>72</v>
      </c>
      <c r="E166" s="4">
        <v>59</v>
      </c>
      <c r="F166" s="5">
        <f t="shared" si="6"/>
        <v>66.8</v>
      </c>
      <c r="G166" s="1"/>
      <c r="H166" s="5">
        <v>66.8</v>
      </c>
    </row>
    <row r="167" spans="1:8">
      <c r="A167" s="1">
        <v>165</v>
      </c>
      <c r="B167" s="1" t="s">
        <v>16</v>
      </c>
      <c r="C167" s="1" t="str">
        <f>"223410011726"</f>
        <v>223410011726</v>
      </c>
      <c r="D167" s="1">
        <v>75</v>
      </c>
      <c r="E167" s="4">
        <v>54</v>
      </c>
      <c r="F167" s="5">
        <f t="shared" si="6"/>
        <v>66.599999999999994</v>
      </c>
      <c r="G167" s="1"/>
      <c r="H167" s="5">
        <v>66.599999999999994</v>
      </c>
    </row>
    <row r="168" spans="1:8">
      <c r="A168" s="1">
        <v>166</v>
      </c>
      <c r="B168" s="1" t="s">
        <v>16</v>
      </c>
      <c r="C168" s="1" t="str">
        <f>"223410010118"</f>
        <v>223410010118</v>
      </c>
      <c r="D168" s="1">
        <v>70</v>
      </c>
      <c r="E168" s="4">
        <v>61</v>
      </c>
      <c r="F168" s="5">
        <f t="shared" si="6"/>
        <v>66.400000000000006</v>
      </c>
      <c r="G168" s="1"/>
      <c r="H168" s="5">
        <v>66.400000000000006</v>
      </c>
    </row>
    <row r="169" spans="1:8">
      <c r="A169" s="1">
        <v>167</v>
      </c>
      <c r="B169" s="1" t="s">
        <v>16</v>
      </c>
      <c r="C169" s="1" t="str">
        <f>"223410012404"</f>
        <v>223410012404</v>
      </c>
      <c r="D169" s="1">
        <v>69</v>
      </c>
      <c r="E169" s="4">
        <v>62</v>
      </c>
      <c r="F169" s="5">
        <f t="shared" si="6"/>
        <v>66.2</v>
      </c>
      <c r="G169" s="1"/>
      <c r="H169" s="5">
        <v>66.2</v>
      </c>
    </row>
    <row r="170" spans="1:8">
      <c r="A170" s="1">
        <v>168</v>
      </c>
      <c r="B170" s="1" t="s">
        <v>16</v>
      </c>
      <c r="C170" s="1" t="str">
        <f>"223410012328"</f>
        <v>223410012328</v>
      </c>
      <c r="D170" s="1">
        <v>70</v>
      </c>
      <c r="E170" s="4">
        <v>59</v>
      </c>
      <c r="F170" s="5">
        <f t="shared" si="6"/>
        <v>65.599999999999994</v>
      </c>
      <c r="G170" s="1"/>
      <c r="H170" s="5">
        <v>65.599999999999994</v>
      </c>
    </row>
    <row r="171" spans="1:8">
      <c r="A171" s="1">
        <v>169</v>
      </c>
      <c r="B171" s="1" t="s">
        <v>16</v>
      </c>
      <c r="C171" s="1" t="str">
        <f>"223410011605"</f>
        <v>223410011605</v>
      </c>
      <c r="D171" s="1">
        <v>77</v>
      </c>
      <c r="E171" s="4">
        <v>48</v>
      </c>
      <c r="F171" s="5">
        <f t="shared" si="6"/>
        <v>65.400000000000006</v>
      </c>
      <c r="G171" s="1"/>
      <c r="H171" s="5">
        <v>65.400000000000006</v>
      </c>
    </row>
    <row r="172" spans="1:8">
      <c r="A172" s="1">
        <v>170</v>
      </c>
      <c r="B172" s="1" t="s">
        <v>16</v>
      </c>
      <c r="C172" s="1" t="str">
        <f>"223410010223"</f>
        <v>223410010223</v>
      </c>
      <c r="D172" s="1">
        <v>62</v>
      </c>
      <c r="E172" s="4">
        <v>70</v>
      </c>
      <c r="F172" s="5">
        <f t="shared" si="6"/>
        <v>65.199999999999989</v>
      </c>
      <c r="G172" s="1"/>
      <c r="H172" s="5">
        <v>65.199999999999989</v>
      </c>
    </row>
    <row r="173" spans="1:8">
      <c r="A173" s="1">
        <v>171</v>
      </c>
      <c r="B173" s="1" t="s">
        <v>16</v>
      </c>
      <c r="C173" s="1" t="str">
        <f>"223410012530"</f>
        <v>223410012530</v>
      </c>
      <c r="D173" s="1">
        <v>71</v>
      </c>
      <c r="E173" s="4">
        <v>54</v>
      </c>
      <c r="F173" s="5">
        <f t="shared" si="6"/>
        <v>64.2</v>
      </c>
      <c r="G173" s="1"/>
      <c r="H173" s="5">
        <v>64.2</v>
      </c>
    </row>
    <row r="174" spans="1:8">
      <c r="A174" s="1">
        <v>172</v>
      </c>
      <c r="B174" s="1" t="s">
        <v>16</v>
      </c>
      <c r="C174" s="1" t="str">
        <f>"223410011608"</f>
        <v>223410011608</v>
      </c>
      <c r="D174" s="1">
        <v>72</v>
      </c>
      <c r="E174" s="4">
        <v>52</v>
      </c>
      <c r="F174" s="5">
        <f t="shared" si="6"/>
        <v>64</v>
      </c>
      <c r="G174" s="1"/>
      <c r="H174" s="5">
        <v>64</v>
      </c>
    </row>
    <row r="175" spans="1:8">
      <c r="A175" s="1">
        <v>173</v>
      </c>
      <c r="B175" s="1" t="s">
        <v>16</v>
      </c>
      <c r="C175" s="1" t="str">
        <f>"223410013004"</f>
        <v>223410013004</v>
      </c>
      <c r="D175" s="1">
        <v>78</v>
      </c>
      <c r="E175" s="4">
        <v>43</v>
      </c>
      <c r="F175" s="5">
        <f t="shared" si="6"/>
        <v>64</v>
      </c>
      <c r="G175" s="1"/>
      <c r="H175" s="5">
        <v>64</v>
      </c>
    </row>
    <row r="176" spans="1:8">
      <c r="A176" s="1">
        <v>174</v>
      </c>
      <c r="B176" s="1" t="s">
        <v>16</v>
      </c>
      <c r="C176" s="1" t="str">
        <f>"223410013126"</f>
        <v>223410013126</v>
      </c>
      <c r="D176" s="1">
        <v>64</v>
      </c>
      <c r="E176" s="4">
        <v>64</v>
      </c>
      <c r="F176" s="5">
        <f t="shared" si="6"/>
        <v>64</v>
      </c>
      <c r="G176" s="1"/>
      <c r="H176" s="5">
        <v>64</v>
      </c>
    </row>
    <row r="177" spans="1:8">
      <c r="A177" s="1">
        <v>175</v>
      </c>
      <c r="B177" s="1" t="s">
        <v>16</v>
      </c>
      <c r="C177" s="1" t="str">
        <f>"223410012827"</f>
        <v>223410012827</v>
      </c>
      <c r="D177" s="1">
        <v>70</v>
      </c>
      <c r="E177" s="4">
        <v>51.5</v>
      </c>
      <c r="F177" s="5">
        <f t="shared" si="6"/>
        <v>62.6</v>
      </c>
      <c r="G177" s="1"/>
      <c r="H177" s="5">
        <v>62.6</v>
      </c>
    </row>
    <row r="178" spans="1:8">
      <c r="A178" s="1">
        <v>176</v>
      </c>
      <c r="B178" s="1" t="s">
        <v>16</v>
      </c>
      <c r="C178" s="1" t="str">
        <f>"223410012512"</f>
        <v>223410012512</v>
      </c>
      <c r="D178" s="1">
        <v>74</v>
      </c>
      <c r="E178" s="4">
        <v>45</v>
      </c>
      <c r="F178" s="5">
        <f t="shared" si="6"/>
        <v>62.4</v>
      </c>
      <c r="G178" s="1"/>
      <c r="H178" s="5">
        <v>62.4</v>
      </c>
    </row>
    <row r="179" spans="1:8">
      <c r="A179" s="1">
        <v>177</v>
      </c>
      <c r="B179" s="1" t="s">
        <v>16</v>
      </c>
      <c r="C179" s="1" t="str">
        <f>"223410011922"</f>
        <v>223410011922</v>
      </c>
      <c r="D179" s="1">
        <v>66</v>
      </c>
      <c r="E179" s="4">
        <v>55</v>
      </c>
      <c r="F179" s="5">
        <f t="shared" si="6"/>
        <v>61.6</v>
      </c>
      <c r="G179" s="1"/>
      <c r="H179" s="5">
        <v>61.6</v>
      </c>
    </row>
    <row r="180" spans="1:8">
      <c r="A180" s="1">
        <v>178</v>
      </c>
      <c r="B180" s="1" t="s">
        <v>16</v>
      </c>
      <c r="C180" s="1" t="str">
        <f>"223410012517"</f>
        <v>223410012517</v>
      </c>
      <c r="D180" s="1">
        <v>71</v>
      </c>
      <c r="E180" s="4">
        <v>47</v>
      </c>
      <c r="F180" s="5">
        <f t="shared" si="6"/>
        <v>61.400000000000006</v>
      </c>
      <c r="G180" s="1"/>
      <c r="H180" s="5">
        <v>61.400000000000006</v>
      </c>
    </row>
    <row r="181" spans="1:8">
      <c r="A181" s="1">
        <v>179</v>
      </c>
      <c r="B181" s="1" t="s">
        <v>16</v>
      </c>
      <c r="C181" s="1" t="str">
        <f>"223410012916"</f>
        <v>223410012916</v>
      </c>
      <c r="D181" s="1">
        <v>65</v>
      </c>
      <c r="E181" s="4">
        <v>54</v>
      </c>
      <c r="F181" s="5">
        <f t="shared" si="6"/>
        <v>60.6</v>
      </c>
      <c r="G181" s="1"/>
      <c r="H181" s="5">
        <v>60.6</v>
      </c>
    </row>
    <row r="182" spans="1:8">
      <c r="A182" s="1">
        <v>180</v>
      </c>
      <c r="B182" s="1" t="s">
        <v>16</v>
      </c>
      <c r="C182" s="1" t="str">
        <f>"223410011110"</f>
        <v>223410011110</v>
      </c>
      <c r="D182" s="1">
        <v>67</v>
      </c>
      <c r="E182" s="4">
        <v>48</v>
      </c>
      <c r="F182" s="5">
        <f t="shared" si="6"/>
        <v>59.4</v>
      </c>
      <c r="G182" s="1"/>
      <c r="H182" s="5">
        <v>59.4</v>
      </c>
    </row>
    <row r="183" spans="1:8">
      <c r="A183" s="1">
        <v>181</v>
      </c>
      <c r="B183" s="1" t="s">
        <v>16</v>
      </c>
      <c r="C183" s="1" t="str">
        <f>"223410011021"</f>
        <v>223410011021</v>
      </c>
      <c r="D183" s="1">
        <v>66</v>
      </c>
      <c r="E183" s="4">
        <v>47</v>
      </c>
      <c r="F183" s="5">
        <f t="shared" si="6"/>
        <v>58.400000000000006</v>
      </c>
      <c r="G183" s="1"/>
      <c r="H183" s="5">
        <v>58.400000000000006</v>
      </c>
    </row>
    <row r="184" spans="1:8">
      <c r="A184" s="1">
        <v>182</v>
      </c>
      <c r="B184" s="1" t="s">
        <v>16</v>
      </c>
      <c r="C184" s="1" t="str">
        <f>"223410011315"</f>
        <v>223410011315</v>
      </c>
      <c r="D184" s="1">
        <v>60</v>
      </c>
      <c r="E184" s="4">
        <v>55</v>
      </c>
      <c r="F184" s="5">
        <f t="shared" si="6"/>
        <v>58</v>
      </c>
      <c r="G184" s="1"/>
      <c r="H184" s="5">
        <v>58</v>
      </c>
    </row>
    <row r="185" spans="1:8">
      <c r="A185" s="1">
        <v>183</v>
      </c>
      <c r="B185" s="1" t="s">
        <v>16</v>
      </c>
      <c r="C185" s="1" t="str">
        <f>"223410012621"</f>
        <v>223410012621</v>
      </c>
      <c r="D185" s="1">
        <v>62</v>
      </c>
      <c r="E185" s="4">
        <v>52</v>
      </c>
      <c r="F185" s="5">
        <f t="shared" si="6"/>
        <v>58</v>
      </c>
      <c r="G185" s="1"/>
      <c r="H185" s="5">
        <v>58</v>
      </c>
    </row>
    <row r="186" spans="1:8">
      <c r="A186" s="1">
        <v>184</v>
      </c>
      <c r="B186" s="1" t="s">
        <v>16</v>
      </c>
      <c r="C186" s="1" t="str">
        <f>"223410010427"</f>
        <v>223410010427</v>
      </c>
      <c r="D186" s="1">
        <v>61</v>
      </c>
      <c r="E186" s="4">
        <v>53</v>
      </c>
      <c r="F186" s="5">
        <f t="shared" si="6"/>
        <v>57.800000000000004</v>
      </c>
      <c r="G186" s="1"/>
      <c r="H186" s="5">
        <v>57.800000000000004</v>
      </c>
    </row>
    <row r="187" spans="1:8">
      <c r="A187" s="1">
        <v>185</v>
      </c>
      <c r="B187" s="1" t="s">
        <v>16</v>
      </c>
      <c r="C187" s="1" t="str">
        <f>"223410012612"</f>
        <v>223410012612</v>
      </c>
      <c r="D187" s="1">
        <v>58</v>
      </c>
      <c r="E187" s="4">
        <v>55</v>
      </c>
      <c r="F187" s="5">
        <f t="shared" si="6"/>
        <v>56.8</v>
      </c>
      <c r="G187" s="1"/>
      <c r="H187" s="5">
        <v>56.8</v>
      </c>
    </row>
    <row r="188" spans="1:8">
      <c r="A188" s="1">
        <v>186</v>
      </c>
      <c r="B188" s="1" t="s">
        <v>16</v>
      </c>
      <c r="C188" s="1" t="str">
        <f>"223410012019"</f>
        <v>223410012019</v>
      </c>
      <c r="D188" s="1">
        <v>59</v>
      </c>
      <c r="E188" s="4">
        <v>53</v>
      </c>
      <c r="F188" s="5">
        <f t="shared" ref="F188:F193" si="7">D188*0.6+E188*0.4</f>
        <v>56.6</v>
      </c>
      <c r="G188" s="1"/>
      <c r="H188" s="5">
        <v>56.6</v>
      </c>
    </row>
    <row r="189" spans="1:8">
      <c r="A189" s="1">
        <v>187</v>
      </c>
      <c r="B189" s="1" t="s">
        <v>16</v>
      </c>
      <c r="C189" s="1" t="str">
        <f>"223410013027"</f>
        <v>223410013027</v>
      </c>
      <c r="D189" s="1">
        <v>56</v>
      </c>
      <c r="E189" s="4">
        <v>48</v>
      </c>
      <c r="F189" s="5">
        <f t="shared" si="7"/>
        <v>52.800000000000004</v>
      </c>
      <c r="G189" s="1"/>
      <c r="H189" s="5">
        <v>52.800000000000004</v>
      </c>
    </row>
    <row r="190" spans="1:8">
      <c r="A190" s="1">
        <v>188</v>
      </c>
      <c r="B190" s="1" t="s">
        <v>16</v>
      </c>
      <c r="C190" s="1" t="str">
        <f>"223410010214"</f>
        <v>223410010214</v>
      </c>
      <c r="D190" s="1">
        <v>55</v>
      </c>
      <c r="E190" s="4">
        <v>49</v>
      </c>
      <c r="F190" s="5">
        <f t="shared" si="7"/>
        <v>52.6</v>
      </c>
      <c r="G190" s="1"/>
      <c r="H190" s="5">
        <v>52.6</v>
      </c>
    </row>
    <row r="191" spans="1:8">
      <c r="A191" s="1">
        <v>189</v>
      </c>
      <c r="B191" s="1" t="s">
        <v>16</v>
      </c>
      <c r="C191" s="1" t="str">
        <f>"223410011301"</f>
        <v>223410011301</v>
      </c>
      <c r="D191" s="1">
        <v>62</v>
      </c>
      <c r="E191" s="4">
        <v>38</v>
      </c>
      <c r="F191" s="5">
        <f t="shared" si="7"/>
        <v>52.4</v>
      </c>
      <c r="G191" s="1"/>
      <c r="H191" s="5">
        <v>52.4</v>
      </c>
    </row>
    <row r="192" spans="1:8">
      <c r="A192" s="1">
        <v>190</v>
      </c>
      <c r="B192" s="1" t="s">
        <v>16</v>
      </c>
      <c r="C192" s="1" t="str">
        <f>"223410012503"</f>
        <v>223410012503</v>
      </c>
      <c r="D192" s="1">
        <v>53</v>
      </c>
      <c r="E192" s="4">
        <v>42</v>
      </c>
      <c r="F192" s="5">
        <f t="shared" si="7"/>
        <v>48.599999999999994</v>
      </c>
      <c r="G192" s="1"/>
      <c r="H192" s="5">
        <v>48.599999999999994</v>
      </c>
    </row>
    <row r="193" spans="1:8">
      <c r="A193" s="1">
        <v>191</v>
      </c>
      <c r="B193" s="1" t="s">
        <v>16</v>
      </c>
      <c r="C193" s="1" t="str">
        <f>"223410010323"</f>
        <v>223410010323</v>
      </c>
      <c r="D193" s="1">
        <v>47</v>
      </c>
      <c r="E193" s="4">
        <v>42</v>
      </c>
      <c r="F193" s="5">
        <f t="shared" si="7"/>
        <v>45</v>
      </c>
      <c r="G193" s="1"/>
      <c r="H193" s="5">
        <v>45</v>
      </c>
    </row>
    <row r="194" spans="1:8">
      <c r="A194" s="1">
        <v>192</v>
      </c>
      <c r="B194" s="1" t="s">
        <v>17</v>
      </c>
      <c r="C194" s="1" t="str">
        <f>"223410020217"</f>
        <v>223410020217</v>
      </c>
      <c r="D194" s="6" t="s">
        <v>5</v>
      </c>
      <c r="E194" s="4" t="s">
        <v>5</v>
      </c>
      <c r="F194" s="1" t="s">
        <v>5</v>
      </c>
      <c r="G194" s="1"/>
      <c r="H194" s="1" t="s">
        <v>5</v>
      </c>
    </row>
    <row r="195" spans="1:8">
      <c r="A195" s="1">
        <v>193</v>
      </c>
      <c r="B195" s="1" t="s">
        <v>17</v>
      </c>
      <c r="C195" s="1" t="str">
        <f>"223410020505"</f>
        <v>223410020505</v>
      </c>
      <c r="D195" s="6" t="s">
        <v>5</v>
      </c>
      <c r="E195" s="4" t="s">
        <v>5</v>
      </c>
      <c r="F195" s="1" t="s">
        <v>5</v>
      </c>
      <c r="G195" s="1"/>
      <c r="H195" s="1" t="s">
        <v>5</v>
      </c>
    </row>
    <row r="196" spans="1:8">
      <c r="A196" s="1">
        <v>194</v>
      </c>
      <c r="B196" s="1" t="s">
        <v>17</v>
      </c>
      <c r="C196" s="1" t="str">
        <f>"223410020519"</f>
        <v>223410020519</v>
      </c>
      <c r="D196" s="6" t="s">
        <v>5</v>
      </c>
      <c r="E196" s="4" t="s">
        <v>5</v>
      </c>
      <c r="F196" s="1" t="s">
        <v>5</v>
      </c>
      <c r="G196" s="1"/>
      <c r="H196" s="1" t="s">
        <v>5</v>
      </c>
    </row>
    <row r="197" spans="1:8">
      <c r="A197" s="1">
        <v>195</v>
      </c>
      <c r="B197" s="1" t="s">
        <v>17</v>
      </c>
      <c r="C197" s="1" t="str">
        <f>"223410020716"</f>
        <v>223410020716</v>
      </c>
      <c r="D197" s="6" t="s">
        <v>5</v>
      </c>
      <c r="E197" s="4" t="s">
        <v>5</v>
      </c>
      <c r="F197" s="1" t="s">
        <v>5</v>
      </c>
      <c r="G197" s="1"/>
      <c r="H197" s="1" t="s">
        <v>5</v>
      </c>
    </row>
    <row r="198" spans="1:8">
      <c r="A198" s="1">
        <v>196</v>
      </c>
      <c r="B198" s="1" t="s">
        <v>17</v>
      </c>
      <c r="C198" s="1" t="str">
        <f>"223410020909"</f>
        <v>223410020909</v>
      </c>
      <c r="D198" s="6" t="s">
        <v>5</v>
      </c>
      <c r="E198" s="4" t="s">
        <v>5</v>
      </c>
      <c r="F198" s="1" t="s">
        <v>5</v>
      </c>
      <c r="G198" s="1"/>
      <c r="H198" s="1" t="s">
        <v>5</v>
      </c>
    </row>
    <row r="199" spans="1:8">
      <c r="A199" s="1">
        <v>197</v>
      </c>
      <c r="B199" s="1" t="s">
        <v>17</v>
      </c>
      <c r="C199" s="1" t="str">
        <f>"223410020919"</f>
        <v>223410020919</v>
      </c>
      <c r="D199" s="6" t="s">
        <v>5</v>
      </c>
      <c r="E199" s="4" t="s">
        <v>5</v>
      </c>
      <c r="F199" s="1" t="s">
        <v>5</v>
      </c>
      <c r="G199" s="1"/>
      <c r="H199" s="1" t="s">
        <v>5</v>
      </c>
    </row>
    <row r="200" spans="1:8">
      <c r="A200" s="1">
        <v>198</v>
      </c>
      <c r="B200" s="1" t="s">
        <v>17</v>
      </c>
      <c r="C200" s="1" t="str">
        <f>"223410021422"</f>
        <v>223410021422</v>
      </c>
      <c r="D200" s="6" t="s">
        <v>5</v>
      </c>
      <c r="E200" s="4" t="s">
        <v>5</v>
      </c>
      <c r="F200" s="1" t="s">
        <v>5</v>
      </c>
      <c r="G200" s="1"/>
      <c r="H200" s="1" t="s">
        <v>5</v>
      </c>
    </row>
    <row r="201" spans="1:8">
      <c r="A201" s="1">
        <v>199</v>
      </c>
      <c r="B201" s="1" t="s">
        <v>17</v>
      </c>
      <c r="C201" s="1" t="str">
        <f>"223410021604"</f>
        <v>223410021604</v>
      </c>
      <c r="D201" s="6" t="s">
        <v>5</v>
      </c>
      <c r="E201" s="4" t="s">
        <v>5</v>
      </c>
      <c r="F201" s="1" t="s">
        <v>5</v>
      </c>
      <c r="G201" s="1"/>
      <c r="H201" s="1" t="s">
        <v>5</v>
      </c>
    </row>
    <row r="202" spans="1:8">
      <c r="A202" s="1">
        <v>200</v>
      </c>
      <c r="B202" s="1" t="s">
        <v>17</v>
      </c>
      <c r="C202" s="1" t="str">
        <f>"223410021808"</f>
        <v>223410021808</v>
      </c>
      <c r="D202" s="6" t="s">
        <v>5</v>
      </c>
      <c r="E202" s="4" t="s">
        <v>5</v>
      </c>
      <c r="F202" s="1" t="s">
        <v>5</v>
      </c>
      <c r="G202" s="1"/>
      <c r="H202" s="1" t="s">
        <v>5</v>
      </c>
    </row>
    <row r="203" spans="1:8">
      <c r="A203" s="1">
        <v>201</v>
      </c>
      <c r="B203" s="1" t="s">
        <v>17</v>
      </c>
      <c r="C203" s="1" t="str">
        <f>"223410021725"</f>
        <v>223410021725</v>
      </c>
      <c r="D203" s="1">
        <v>101</v>
      </c>
      <c r="E203" s="4">
        <v>83.5</v>
      </c>
      <c r="F203" s="5">
        <f t="shared" ref="F203:F234" si="8">D203*0.6+E203*0.4</f>
        <v>94</v>
      </c>
      <c r="G203" s="1"/>
      <c r="H203" s="5">
        <v>94</v>
      </c>
    </row>
    <row r="204" spans="1:8">
      <c r="A204" s="1">
        <v>202</v>
      </c>
      <c r="B204" s="1" t="s">
        <v>17</v>
      </c>
      <c r="C204" s="1" t="str">
        <f>"223410021223"</f>
        <v>223410021223</v>
      </c>
      <c r="D204" s="1">
        <v>99</v>
      </c>
      <c r="E204" s="4">
        <v>86</v>
      </c>
      <c r="F204" s="5">
        <f t="shared" si="8"/>
        <v>93.8</v>
      </c>
      <c r="G204" s="1"/>
      <c r="H204" s="5">
        <v>93.8</v>
      </c>
    </row>
    <row r="205" spans="1:8">
      <c r="A205" s="1">
        <v>203</v>
      </c>
      <c r="B205" s="1" t="s">
        <v>17</v>
      </c>
      <c r="C205" s="1" t="str">
        <f>"223410021423"</f>
        <v>223410021423</v>
      </c>
      <c r="D205" s="1">
        <v>101</v>
      </c>
      <c r="E205" s="4">
        <v>79.5</v>
      </c>
      <c r="F205" s="5">
        <f t="shared" si="8"/>
        <v>92.399999999999991</v>
      </c>
      <c r="G205" s="1"/>
      <c r="H205" s="5">
        <v>92.399999999999991</v>
      </c>
    </row>
    <row r="206" spans="1:8">
      <c r="A206" s="1">
        <v>204</v>
      </c>
      <c r="B206" s="1" t="s">
        <v>17</v>
      </c>
      <c r="C206" s="1" t="str">
        <f>"223410021101"</f>
        <v>223410021101</v>
      </c>
      <c r="D206" s="1">
        <v>101</v>
      </c>
      <c r="E206" s="4">
        <v>79</v>
      </c>
      <c r="F206" s="5">
        <f t="shared" si="8"/>
        <v>92.199999999999989</v>
      </c>
      <c r="G206" s="1"/>
      <c r="H206" s="5">
        <v>92.199999999999989</v>
      </c>
    </row>
    <row r="207" spans="1:8">
      <c r="A207" s="1">
        <v>205</v>
      </c>
      <c r="B207" s="1" t="s">
        <v>17</v>
      </c>
      <c r="C207" s="1" t="str">
        <f>"223410021827"</f>
        <v>223410021827</v>
      </c>
      <c r="D207" s="1">
        <v>100</v>
      </c>
      <c r="E207" s="4">
        <v>78.5</v>
      </c>
      <c r="F207" s="5">
        <f t="shared" si="8"/>
        <v>91.4</v>
      </c>
      <c r="G207" s="1"/>
      <c r="H207" s="5">
        <v>91.4</v>
      </c>
    </row>
    <row r="208" spans="1:8">
      <c r="A208" s="1">
        <v>206</v>
      </c>
      <c r="B208" s="1" t="s">
        <v>17</v>
      </c>
      <c r="C208" s="1" t="str">
        <f>"223410022116"</f>
        <v>223410022116</v>
      </c>
      <c r="D208" s="1">
        <v>98</v>
      </c>
      <c r="E208" s="4">
        <v>80</v>
      </c>
      <c r="F208" s="5">
        <f t="shared" si="8"/>
        <v>90.8</v>
      </c>
      <c r="G208" s="1"/>
      <c r="H208" s="5">
        <v>90.8</v>
      </c>
    </row>
    <row r="209" spans="1:8">
      <c r="A209" s="1">
        <v>207</v>
      </c>
      <c r="B209" s="1" t="s">
        <v>17</v>
      </c>
      <c r="C209" s="1" t="str">
        <f>"223410021314"</f>
        <v>223410021314</v>
      </c>
      <c r="D209" s="1">
        <v>97.5</v>
      </c>
      <c r="E209" s="4">
        <v>75</v>
      </c>
      <c r="F209" s="5">
        <f t="shared" si="8"/>
        <v>88.5</v>
      </c>
      <c r="G209" s="1"/>
      <c r="H209" s="5">
        <v>88.5</v>
      </c>
    </row>
    <row r="210" spans="1:8">
      <c r="A210" s="1">
        <v>208</v>
      </c>
      <c r="B210" s="1" t="s">
        <v>17</v>
      </c>
      <c r="C210" s="1" t="str">
        <f>"223410022212"</f>
        <v>223410022212</v>
      </c>
      <c r="D210" s="1">
        <v>92</v>
      </c>
      <c r="E210" s="4">
        <v>81.5</v>
      </c>
      <c r="F210" s="5">
        <f t="shared" si="8"/>
        <v>87.8</v>
      </c>
      <c r="G210" s="1"/>
      <c r="H210" s="5">
        <v>87.8</v>
      </c>
    </row>
    <row r="211" spans="1:8">
      <c r="A211" s="1">
        <v>209</v>
      </c>
      <c r="B211" s="1" t="s">
        <v>17</v>
      </c>
      <c r="C211" s="1" t="str">
        <f>"223410020411"</f>
        <v>223410020411</v>
      </c>
      <c r="D211" s="1">
        <v>94</v>
      </c>
      <c r="E211" s="4">
        <v>73</v>
      </c>
      <c r="F211" s="5">
        <f t="shared" si="8"/>
        <v>85.6</v>
      </c>
      <c r="G211" s="1"/>
      <c r="H211" s="5">
        <v>85.6</v>
      </c>
    </row>
    <row r="212" spans="1:8">
      <c r="A212" s="1">
        <v>210</v>
      </c>
      <c r="B212" s="1" t="s">
        <v>17</v>
      </c>
      <c r="C212" s="1" t="str">
        <f>"223410020807"</f>
        <v>223410020807</v>
      </c>
      <c r="D212" s="1">
        <v>90</v>
      </c>
      <c r="E212" s="4">
        <v>78</v>
      </c>
      <c r="F212" s="5">
        <f t="shared" si="8"/>
        <v>85.2</v>
      </c>
      <c r="G212" s="1"/>
      <c r="H212" s="5">
        <v>85.2</v>
      </c>
    </row>
    <row r="213" spans="1:8">
      <c r="A213" s="1">
        <v>211</v>
      </c>
      <c r="B213" s="1" t="s">
        <v>17</v>
      </c>
      <c r="C213" s="1" t="str">
        <f>"223410022014"</f>
        <v>223410022014</v>
      </c>
      <c r="D213" s="1">
        <v>88.5</v>
      </c>
      <c r="E213" s="4">
        <v>78</v>
      </c>
      <c r="F213" s="5">
        <f t="shared" si="8"/>
        <v>84.300000000000011</v>
      </c>
      <c r="G213" s="1"/>
      <c r="H213" s="5">
        <v>84.300000000000011</v>
      </c>
    </row>
    <row r="214" spans="1:8">
      <c r="A214" s="1">
        <v>212</v>
      </c>
      <c r="B214" s="1" t="s">
        <v>17</v>
      </c>
      <c r="C214" s="1" t="str">
        <f>"223410020417"</f>
        <v>223410020417</v>
      </c>
      <c r="D214" s="1">
        <v>90</v>
      </c>
      <c r="E214" s="4">
        <v>74</v>
      </c>
      <c r="F214" s="5">
        <f t="shared" si="8"/>
        <v>83.6</v>
      </c>
      <c r="G214" s="1"/>
      <c r="H214" s="5">
        <v>83.6</v>
      </c>
    </row>
    <row r="215" spans="1:8">
      <c r="A215" s="1">
        <v>213</v>
      </c>
      <c r="B215" s="1" t="s">
        <v>17</v>
      </c>
      <c r="C215" s="1" t="str">
        <f>"223410022223"</f>
        <v>223410022223</v>
      </c>
      <c r="D215" s="1">
        <v>90</v>
      </c>
      <c r="E215" s="4">
        <v>73.5</v>
      </c>
      <c r="F215" s="5">
        <f t="shared" si="8"/>
        <v>83.4</v>
      </c>
      <c r="G215" s="1"/>
      <c r="H215" s="5">
        <v>83.4</v>
      </c>
    </row>
    <row r="216" spans="1:8">
      <c r="A216" s="1">
        <v>214</v>
      </c>
      <c r="B216" s="1" t="s">
        <v>17</v>
      </c>
      <c r="C216" s="1" t="str">
        <f>"223410020409"</f>
        <v>223410020409</v>
      </c>
      <c r="D216" s="1">
        <v>84</v>
      </c>
      <c r="E216" s="4">
        <v>82</v>
      </c>
      <c r="F216" s="5">
        <f t="shared" si="8"/>
        <v>83.2</v>
      </c>
      <c r="G216" s="1"/>
      <c r="H216" s="5">
        <v>83.2</v>
      </c>
    </row>
    <row r="217" spans="1:8">
      <c r="A217" s="1">
        <v>215</v>
      </c>
      <c r="B217" s="1" t="s">
        <v>17</v>
      </c>
      <c r="C217" s="1" t="str">
        <f>"223410022020"</f>
        <v>223410022020</v>
      </c>
      <c r="D217" s="1">
        <v>89</v>
      </c>
      <c r="E217" s="4">
        <v>74.5</v>
      </c>
      <c r="F217" s="5">
        <f t="shared" si="8"/>
        <v>83.2</v>
      </c>
      <c r="G217" s="1"/>
      <c r="H217" s="5">
        <v>83.2</v>
      </c>
    </row>
    <row r="218" spans="1:8">
      <c r="A218" s="1">
        <v>216</v>
      </c>
      <c r="B218" s="1" t="s">
        <v>17</v>
      </c>
      <c r="C218" s="1" t="str">
        <f>"223410021730"</f>
        <v>223410021730</v>
      </c>
      <c r="D218" s="1">
        <v>85</v>
      </c>
      <c r="E218" s="4">
        <v>78.5</v>
      </c>
      <c r="F218" s="5">
        <f t="shared" si="8"/>
        <v>82.4</v>
      </c>
      <c r="G218" s="1"/>
      <c r="H218" s="5">
        <v>82.4</v>
      </c>
    </row>
    <row r="219" spans="1:8">
      <c r="A219" s="1">
        <v>217</v>
      </c>
      <c r="B219" s="1" t="s">
        <v>17</v>
      </c>
      <c r="C219" s="1" t="str">
        <f>"223410020928"</f>
        <v>223410020928</v>
      </c>
      <c r="D219" s="1">
        <v>83.5</v>
      </c>
      <c r="E219" s="4">
        <v>80.5</v>
      </c>
      <c r="F219" s="5">
        <f t="shared" si="8"/>
        <v>82.300000000000011</v>
      </c>
      <c r="G219" s="1"/>
      <c r="H219" s="5">
        <v>82.300000000000011</v>
      </c>
    </row>
    <row r="220" spans="1:8">
      <c r="A220" s="1">
        <v>218</v>
      </c>
      <c r="B220" s="1" t="s">
        <v>17</v>
      </c>
      <c r="C220" s="1" t="str">
        <f>"223410020425"</f>
        <v>223410020425</v>
      </c>
      <c r="D220" s="1">
        <v>84</v>
      </c>
      <c r="E220" s="4">
        <v>79.5</v>
      </c>
      <c r="F220" s="5">
        <f t="shared" si="8"/>
        <v>82.2</v>
      </c>
      <c r="G220" s="1"/>
      <c r="H220" s="5">
        <v>82.2</v>
      </c>
    </row>
    <row r="221" spans="1:8">
      <c r="A221" s="1">
        <v>219</v>
      </c>
      <c r="B221" s="1" t="s">
        <v>17</v>
      </c>
      <c r="C221" s="1" t="str">
        <f>"223410020630"</f>
        <v>223410020630</v>
      </c>
      <c r="D221" s="1">
        <v>85.5</v>
      </c>
      <c r="E221" s="4">
        <v>76.5</v>
      </c>
      <c r="F221" s="5">
        <f t="shared" si="8"/>
        <v>81.900000000000006</v>
      </c>
      <c r="G221" s="1"/>
      <c r="H221" s="5">
        <v>81.900000000000006</v>
      </c>
    </row>
    <row r="222" spans="1:8">
      <c r="A222" s="1">
        <v>220</v>
      </c>
      <c r="B222" s="1" t="s">
        <v>17</v>
      </c>
      <c r="C222" s="1" t="str">
        <f>"223410021614"</f>
        <v>223410021614</v>
      </c>
      <c r="D222" s="1">
        <v>90.5</v>
      </c>
      <c r="E222" s="4">
        <v>68.5</v>
      </c>
      <c r="F222" s="5">
        <f t="shared" si="8"/>
        <v>81.7</v>
      </c>
      <c r="G222" s="1"/>
      <c r="H222" s="5">
        <v>81.7</v>
      </c>
    </row>
    <row r="223" spans="1:8">
      <c r="A223" s="1">
        <v>221</v>
      </c>
      <c r="B223" s="1" t="s">
        <v>17</v>
      </c>
      <c r="C223" s="1" t="str">
        <f>"223410021822"</f>
        <v>223410021822</v>
      </c>
      <c r="D223" s="1">
        <v>88</v>
      </c>
      <c r="E223" s="4">
        <v>70.5</v>
      </c>
      <c r="F223" s="5">
        <f t="shared" si="8"/>
        <v>81</v>
      </c>
      <c r="G223" s="1"/>
      <c r="H223" s="5">
        <v>81</v>
      </c>
    </row>
    <row r="224" spans="1:8">
      <c r="A224" s="1">
        <v>222</v>
      </c>
      <c r="B224" s="1" t="s">
        <v>17</v>
      </c>
      <c r="C224" s="1" t="str">
        <f>"223410022113"</f>
        <v>223410022113</v>
      </c>
      <c r="D224" s="1">
        <v>82</v>
      </c>
      <c r="E224" s="4">
        <v>78</v>
      </c>
      <c r="F224" s="5">
        <f t="shared" si="8"/>
        <v>80.400000000000006</v>
      </c>
      <c r="G224" s="1"/>
      <c r="H224" s="5">
        <v>80.400000000000006</v>
      </c>
    </row>
    <row r="225" spans="1:8">
      <c r="A225" s="1">
        <v>223</v>
      </c>
      <c r="B225" s="1" t="s">
        <v>17</v>
      </c>
      <c r="C225" s="1" t="str">
        <f>"223410020828"</f>
        <v>223410020828</v>
      </c>
      <c r="D225" s="1">
        <v>83</v>
      </c>
      <c r="E225" s="4">
        <v>74</v>
      </c>
      <c r="F225" s="5">
        <f t="shared" si="8"/>
        <v>79.400000000000006</v>
      </c>
      <c r="G225" s="1"/>
      <c r="H225" s="5">
        <v>79.400000000000006</v>
      </c>
    </row>
    <row r="226" spans="1:8">
      <c r="A226" s="1">
        <v>224</v>
      </c>
      <c r="B226" s="1" t="s">
        <v>17</v>
      </c>
      <c r="C226" s="1" t="str">
        <f>"223410020818"</f>
        <v>223410020818</v>
      </c>
      <c r="D226" s="1">
        <v>78</v>
      </c>
      <c r="E226" s="4">
        <v>75</v>
      </c>
      <c r="F226" s="5">
        <f t="shared" si="8"/>
        <v>76.8</v>
      </c>
      <c r="G226" s="1"/>
      <c r="H226" s="5">
        <v>76.8</v>
      </c>
    </row>
    <row r="227" spans="1:8">
      <c r="A227" s="1">
        <v>225</v>
      </c>
      <c r="B227" s="1" t="s">
        <v>17</v>
      </c>
      <c r="C227" s="1" t="str">
        <f>"223410020820"</f>
        <v>223410020820</v>
      </c>
      <c r="D227" s="1">
        <v>88</v>
      </c>
      <c r="E227" s="4">
        <v>60</v>
      </c>
      <c r="F227" s="5">
        <f t="shared" si="8"/>
        <v>76.8</v>
      </c>
      <c r="G227" s="1"/>
      <c r="H227" s="5">
        <v>76.8</v>
      </c>
    </row>
    <row r="228" spans="1:8">
      <c r="A228" s="1">
        <v>226</v>
      </c>
      <c r="B228" s="1" t="s">
        <v>17</v>
      </c>
      <c r="C228" s="1" t="str">
        <f>"223410020707"</f>
        <v>223410020707</v>
      </c>
      <c r="D228" s="1">
        <v>82</v>
      </c>
      <c r="E228" s="4">
        <v>65.5</v>
      </c>
      <c r="F228" s="5">
        <f t="shared" si="8"/>
        <v>75.400000000000006</v>
      </c>
      <c r="G228" s="1"/>
      <c r="H228" s="5">
        <v>75.400000000000006</v>
      </c>
    </row>
    <row r="229" spans="1:8">
      <c r="A229" s="1">
        <v>227</v>
      </c>
      <c r="B229" s="1" t="s">
        <v>17</v>
      </c>
      <c r="C229" s="1" t="str">
        <f>"223410021429"</f>
        <v>223410021429</v>
      </c>
      <c r="D229" s="1">
        <v>87</v>
      </c>
      <c r="E229" s="4">
        <v>57</v>
      </c>
      <c r="F229" s="5">
        <f t="shared" si="8"/>
        <v>75</v>
      </c>
      <c r="G229" s="1"/>
      <c r="H229" s="5">
        <v>75</v>
      </c>
    </row>
    <row r="230" spans="1:8">
      <c r="A230" s="1">
        <v>228</v>
      </c>
      <c r="B230" s="1" t="s">
        <v>17</v>
      </c>
      <c r="C230" s="1" t="str">
        <f>"223410021015"</f>
        <v>223410021015</v>
      </c>
      <c r="D230" s="1">
        <v>79</v>
      </c>
      <c r="E230" s="4">
        <v>62</v>
      </c>
      <c r="F230" s="5">
        <f t="shared" si="8"/>
        <v>72.2</v>
      </c>
      <c r="G230" s="1"/>
      <c r="H230" s="5">
        <v>72.2</v>
      </c>
    </row>
    <row r="231" spans="1:8">
      <c r="A231" s="1">
        <v>229</v>
      </c>
      <c r="B231" s="1" t="s">
        <v>17</v>
      </c>
      <c r="C231" s="1" t="str">
        <f>"223410020503"</f>
        <v>223410020503</v>
      </c>
      <c r="D231" s="1">
        <v>78</v>
      </c>
      <c r="E231" s="4">
        <v>57</v>
      </c>
      <c r="F231" s="5">
        <f t="shared" si="8"/>
        <v>69.599999999999994</v>
      </c>
      <c r="G231" s="1"/>
      <c r="H231" s="5">
        <v>69.599999999999994</v>
      </c>
    </row>
    <row r="232" spans="1:8">
      <c r="A232" s="1">
        <v>230</v>
      </c>
      <c r="B232" s="1" t="s">
        <v>17</v>
      </c>
      <c r="C232" s="1" t="str">
        <f>"223410021406"</f>
        <v>223410021406</v>
      </c>
      <c r="D232" s="1">
        <v>75</v>
      </c>
      <c r="E232" s="4">
        <v>59.5</v>
      </c>
      <c r="F232" s="5">
        <f t="shared" si="8"/>
        <v>68.8</v>
      </c>
      <c r="G232" s="1"/>
      <c r="H232" s="5">
        <v>68.8</v>
      </c>
    </row>
    <row r="233" spans="1:8">
      <c r="A233" s="1">
        <v>231</v>
      </c>
      <c r="B233" s="1" t="s">
        <v>17</v>
      </c>
      <c r="C233" s="1" t="str">
        <f>"223410021418"</f>
        <v>223410021418</v>
      </c>
      <c r="D233" s="1">
        <v>68</v>
      </c>
      <c r="E233" s="4">
        <v>67</v>
      </c>
      <c r="F233" s="5">
        <f t="shared" si="8"/>
        <v>67.599999999999994</v>
      </c>
      <c r="G233" s="1"/>
      <c r="H233" s="5">
        <v>67.599999999999994</v>
      </c>
    </row>
    <row r="234" spans="1:8">
      <c r="A234" s="1">
        <v>232</v>
      </c>
      <c r="B234" s="1" t="s">
        <v>17</v>
      </c>
      <c r="C234" s="1" t="str">
        <f>"223410020912"</f>
        <v>223410020912</v>
      </c>
      <c r="D234" s="1">
        <v>71</v>
      </c>
      <c r="E234" s="4">
        <v>60</v>
      </c>
      <c r="F234" s="5">
        <f t="shared" si="8"/>
        <v>66.599999999999994</v>
      </c>
      <c r="G234" s="1"/>
      <c r="H234" s="5">
        <v>66.599999999999994</v>
      </c>
    </row>
    <row r="235" spans="1:8">
      <c r="A235" s="1">
        <v>233</v>
      </c>
      <c r="B235" s="1" t="s">
        <v>17</v>
      </c>
      <c r="C235" s="1" t="str">
        <f>"223410021826"</f>
        <v>223410021826</v>
      </c>
      <c r="D235" s="1">
        <v>70</v>
      </c>
      <c r="E235" s="4">
        <v>60</v>
      </c>
      <c r="F235" s="5">
        <f t="shared" ref="F235:F255" si="9">D235*0.6+E235*0.4</f>
        <v>66</v>
      </c>
      <c r="G235" s="1"/>
      <c r="H235" s="5">
        <v>66</v>
      </c>
    </row>
    <row r="236" spans="1:8">
      <c r="A236" s="1">
        <v>234</v>
      </c>
      <c r="B236" s="1" t="s">
        <v>17</v>
      </c>
      <c r="C236" s="1" t="str">
        <f>"223410021628"</f>
        <v>223410021628</v>
      </c>
      <c r="D236" s="1">
        <v>68.5</v>
      </c>
      <c r="E236" s="4">
        <v>62</v>
      </c>
      <c r="F236" s="5">
        <f t="shared" si="9"/>
        <v>65.900000000000006</v>
      </c>
      <c r="G236" s="1"/>
      <c r="H236" s="5">
        <v>65.900000000000006</v>
      </c>
    </row>
    <row r="237" spans="1:8">
      <c r="A237" s="1">
        <v>235</v>
      </c>
      <c r="B237" s="1" t="s">
        <v>17</v>
      </c>
      <c r="C237" s="1" t="str">
        <f>"223410020224"</f>
        <v>223410020224</v>
      </c>
      <c r="D237" s="1">
        <v>64</v>
      </c>
      <c r="E237" s="4">
        <v>68.5</v>
      </c>
      <c r="F237" s="5">
        <f t="shared" si="9"/>
        <v>65.8</v>
      </c>
      <c r="G237" s="1"/>
      <c r="H237" s="5">
        <v>65.8</v>
      </c>
    </row>
    <row r="238" spans="1:8">
      <c r="A238" s="1">
        <v>236</v>
      </c>
      <c r="B238" s="1" t="s">
        <v>17</v>
      </c>
      <c r="C238" s="1" t="str">
        <f>"223410021415"</f>
        <v>223410021415</v>
      </c>
      <c r="D238" s="1">
        <v>66</v>
      </c>
      <c r="E238" s="4">
        <v>61</v>
      </c>
      <c r="F238" s="5">
        <f t="shared" si="9"/>
        <v>64</v>
      </c>
      <c r="G238" s="1"/>
      <c r="H238" s="5">
        <v>64</v>
      </c>
    </row>
    <row r="239" spans="1:8">
      <c r="A239" s="1">
        <v>237</v>
      </c>
      <c r="B239" s="1" t="s">
        <v>17</v>
      </c>
      <c r="C239" s="1" t="str">
        <f>"223410020510"</f>
        <v>223410020510</v>
      </c>
      <c r="D239" s="1">
        <v>68</v>
      </c>
      <c r="E239" s="4">
        <v>56.5</v>
      </c>
      <c r="F239" s="5">
        <f t="shared" si="9"/>
        <v>63.4</v>
      </c>
      <c r="G239" s="1"/>
      <c r="H239" s="5">
        <v>63.4</v>
      </c>
    </row>
    <row r="240" spans="1:8">
      <c r="A240" s="1">
        <v>238</v>
      </c>
      <c r="B240" s="1" t="s">
        <v>17</v>
      </c>
      <c r="C240" s="1" t="str">
        <f>"223410020420"</f>
        <v>223410020420</v>
      </c>
      <c r="D240" s="1">
        <v>68</v>
      </c>
      <c r="E240" s="4">
        <v>56</v>
      </c>
      <c r="F240" s="5">
        <f t="shared" si="9"/>
        <v>63.2</v>
      </c>
      <c r="G240" s="1"/>
      <c r="H240" s="5">
        <v>63.2</v>
      </c>
    </row>
    <row r="241" spans="1:8">
      <c r="A241" s="1">
        <v>239</v>
      </c>
      <c r="B241" s="1" t="s">
        <v>17</v>
      </c>
      <c r="C241" s="1" t="str">
        <f>"223410021601"</f>
        <v>223410021601</v>
      </c>
      <c r="D241" s="1">
        <v>71</v>
      </c>
      <c r="E241" s="4">
        <v>51</v>
      </c>
      <c r="F241" s="5">
        <f t="shared" si="9"/>
        <v>63</v>
      </c>
      <c r="G241" s="1"/>
      <c r="H241" s="5">
        <v>63</v>
      </c>
    </row>
    <row r="242" spans="1:8">
      <c r="A242" s="1">
        <v>240</v>
      </c>
      <c r="B242" s="1" t="s">
        <v>17</v>
      </c>
      <c r="C242" s="1" t="str">
        <f>"223410020718"</f>
        <v>223410020718</v>
      </c>
      <c r="D242" s="1">
        <v>59.5</v>
      </c>
      <c r="E242" s="4">
        <v>60</v>
      </c>
      <c r="F242" s="5">
        <f t="shared" si="9"/>
        <v>59.699999999999996</v>
      </c>
      <c r="G242" s="1"/>
      <c r="H242" s="5">
        <v>59.699999999999996</v>
      </c>
    </row>
    <row r="243" spans="1:8">
      <c r="A243" s="1">
        <v>241</v>
      </c>
      <c r="B243" s="1" t="s">
        <v>17</v>
      </c>
      <c r="C243" s="1" t="str">
        <f>"223410022118"</f>
        <v>223410022118</v>
      </c>
      <c r="D243" s="1">
        <v>62</v>
      </c>
      <c r="E243" s="4">
        <v>55</v>
      </c>
      <c r="F243" s="5">
        <f t="shared" si="9"/>
        <v>59.199999999999996</v>
      </c>
      <c r="G243" s="1"/>
      <c r="H243" s="5">
        <v>59.199999999999996</v>
      </c>
    </row>
    <row r="244" spans="1:8">
      <c r="A244" s="1">
        <v>242</v>
      </c>
      <c r="B244" s="1" t="s">
        <v>17</v>
      </c>
      <c r="C244" s="1" t="str">
        <f>"223410020529"</f>
        <v>223410020529</v>
      </c>
      <c r="D244" s="1">
        <v>59</v>
      </c>
      <c r="E244" s="4">
        <v>56</v>
      </c>
      <c r="F244" s="5">
        <f t="shared" si="9"/>
        <v>57.8</v>
      </c>
      <c r="G244" s="1"/>
      <c r="H244" s="5">
        <v>57.8</v>
      </c>
    </row>
    <row r="245" spans="1:8">
      <c r="A245" s="1">
        <v>243</v>
      </c>
      <c r="B245" s="1" t="s">
        <v>17</v>
      </c>
      <c r="C245" s="1" t="str">
        <f>"223410020613"</f>
        <v>223410020613</v>
      </c>
      <c r="D245" s="1">
        <v>42</v>
      </c>
      <c r="E245" s="4">
        <v>80</v>
      </c>
      <c r="F245" s="5">
        <f t="shared" si="9"/>
        <v>57.2</v>
      </c>
      <c r="G245" s="1"/>
      <c r="H245" s="5">
        <v>57.2</v>
      </c>
    </row>
    <row r="246" spans="1:8">
      <c r="A246" s="1">
        <v>244</v>
      </c>
      <c r="B246" s="1" t="s">
        <v>17</v>
      </c>
      <c r="C246" s="1" t="str">
        <f>"223410021913"</f>
        <v>223410021913</v>
      </c>
      <c r="D246" s="1">
        <v>55</v>
      </c>
      <c r="E246" s="4">
        <v>56.5</v>
      </c>
      <c r="F246" s="5">
        <f t="shared" si="9"/>
        <v>55.6</v>
      </c>
      <c r="G246" s="1"/>
      <c r="H246" s="5">
        <v>55.6</v>
      </c>
    </row>
    <row r="247" spans="1:8">
      <c r="A247" s="1">
        <v>245</v>
      </c>
      <c r="B247" s="1" t="s">
        <v>17</v>
      </c>
      <c r="C247" s="1" t="str">
        <f>"223410022019"</f>
        <v>223410022019</v>
      </c>
      <c r="D247" s="1">
        <v>53.5</v>
      </c>
      <c r="E247" s="4">
        <v>57</v>
      </c>
      <c r="F247" s="5">
        <f t="shared" si="9"/>
        <v>54.900000000000006</v>
      </c>
      <c r="G247" s="1"/>
      <c r="H247" s="5">
        <v>54.900000000000006</v>
      </c>
    </row>
    <row r="248" spans="1:8">
      <c r="A248" s="1">
        <v>246</v>
      </c>
      <c r="B248" s="1" t="s">
        <v>17</v>
      </c>
      <c r="C248" s="1" t="str">
        <f>"223410022109"</f>
        <v>223410022109</v>
      </c>
      <c r="D248" s="1">
        <v>45</v>
      </c>
      <c r="E248" s="4">
        <v>69</v>
      </c>
      <c r="F248" s="5">
        <f t="shared" si="9"/>
        <v>54.6</v>
      </c>
      <c r="G248" s="1"/>
      <c r="H248" s="5">
        <v>54.6</v>
      </c>
    </row>
    <row r="249" spans="1:8">
      <c r="A249" s="1">
        <v>247</v>
      </c>
      <c r="B249" s="1" t="s">
        <v>17</v>
      </c>
      <c r="C249" s="1" t="str">
        <f>"223410021718"</f>
        <v>223410021718</v>
      </c>
      <c r="D249" s="1">
        <v>48</v>
      </c>
      <c r="E249" s="4">
        <v>62</v>
      </c>
      <c r="F249" s="5">
        <f t="shared" si="9"/>
        <v>53.599999999999994</v>
      </c>
      <c r="G249" s="1"/>
      <c r="H249" s="5">
        <v>53.599999999999994</v>
      </c>
    </row>
    <row r="250" spans="1:8">
      <c r="A250" s="1">
        <v>248</v>
      </c>
      <c r="B250" s="1" t="s">
        <v>17</v>
      </c>
      <c r="C250" s="1" t="str">
        <f>"223410021618"</f>
        <v>223410021618</v>
      </c>
      <c r="D250" s="1">
        <v>46</v>
      </c>
      <c r="E250" s="4">
        <v>50</v>
      </c>
      <c r="F250" s="5">
        <f t="shared" si="9"/>
        <v>47.599999999999994</v>
      </c>
      <c r="G250" s="1"/>
      <c r="H250" s="5">
        <v>47.599999999999994</v>
      </c>
    </row>
    <row r="251" spans="1:8">
      <c r="A251" s="1">
        <v>249</v>
      </c>
      <c r="B251" s="1" t="s">
        <v>17</v>
      </c>
      <c r="C251" s="1" t="str">
        <f>"223410022102"</f>
        <v>223410022102</v>
      </c>
      <c r="D251" s="1">
        <v>46</v>
      </c>
      <c r="E251" s="4">
        <v>50</v>
      </c>
      <c r="F251" s="5">
        <f t="shared" si="9"/>
        <v>47.599999999999994</v>
      </c>
      <c r="G251" s="1"/>
      <c r="H251" s="5">
        <v>47.599999999999994</v>
      </c>
    </row>
    <row r="252" spans="1:8">
      <c r="A252" s="1">
        <v>250</v>
      </c>
      <c r="B252" s="1" t="s">
        <v>17</v>
      </c>
      <c r="C252" s="1" t="str">
        <f>"223410022117"</f>
        <v>223410022117</v>
      </c>
      <c r="D252" s="1">
        <v>43.5</v>
      </c>
      <c r="E252" s="4">
        <v>45</v>
      </c>
      <c r="F252" s="5">
        <f t="shared" si="9"/>
        <v>44.099999999999994</v>
      </c>
      <c r="G252" s="1"/>
      <c r="H252" s="5">
        <v>44.099999999999994</v>
      </c>
    </row>
    <row r="253" spans="1:8">
      <c r="A253" s="1">
        <v>251</v>
      </c>
      <c r="B253" s="1" t="s">
        <v>17</v>
      </c>
      <c r="C253" s="1" t="str">
        <f>"223410020502"</f>
        <v>223410020502</v>
      </c>
      <c r="D253" s="1">
        <v>38</v>
      </c>
      <c r="E253" s="4">
        <v>42</v>
      </c>
      <c r="F253" s="5">
        <f t="shared" si="9"/>
        <v>39.6</v>
      </c>
      <c r="G253" s="1"/>
      <c r="H253" s="5">
        <v>39.6</v>
      </c>
    </row>
    <row r="254" spans="1:8">
      <c r="A254" s="1">
        <v>252</v>
      </c>
      <c r="B254" s="1" t="s">
        <v>17</v>
      </c>
      <c r="C254" s="1" t="str">
        <f>"223410020712"</f>
        <v>223410020712</v>
      </c>
      <c r="D254" s="1">
        <v>13</v>
      </c>
      <c r="E254" s="4">
        <v>62</v>
      </c>
      <c r="F254" s="5">
        <f t="shared" si="9"/>
        <v>32.6</v>
      </c>
      <c r="G254" s="1"/>
      <c r="H254" s="5">
        <v>32.6</v>
      </c>
    </row>
    <row r="255" spans="1:8">
      <c r="A255" s="1">
        <v>253</v>
      </c>
      <c r="B255" s="1" t="s">
        <v>17</v>
      </c>
      <c r="C255" s="1" t="str">
        <f>"223410022018"</f>
        <v>223410022018</v>
      </c>
      <c r="D255" s="1">
        <v>12</v>
      </c>
      <c r="E255" s="4">
        <v>54</v>
      </c>
      <c r="F255" s="5">
        <f t="shared" si="9"/>
        <v>28.8</v>
      </c>
      <c r="G255" s="1"/>
      <c r="H255" s="5">
        <v>28.8</v>
      </c>
    </row>
  </sheetData>
  <sortState ref="A193:J254">
    <sortCondition descending="1" ref="F193:F254"/>
  </sortState>
  <mergeCells count="1">
    <mergeCell ref="A1:H1"/>
  </mergeCells>
  <phoneticPr fontId="3" type="noConversion"/>
  <conditionalFormatting sqref="C2:C62382">
    <cfRule type="expression" dxfId="0" priority="1">
      <formula>AND(SUMPRODUCT(IFERROR(1*(($C$2:$C$62382&amp;"x")=(C2&amp;"x")),0))&gt;1,NOT(ISBLANK(C2)))</formula>
    </cfRule>
  </conditionalFormatting>
  <pageMargins left="0.51181102362204722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2022-07-22T08:23:02Z</cp:lastPrinted>
  <dcterms:created xsi:type="dcterms:W3CDTF">2022-07-04T10:03:00Z</dcterms:created>
  <dcterms:modified xsi:type="dcterms:W3CDTF">2022-07-22T09:00:08Z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